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даток 5" sheetId="5" r:id="rId5"/>
  </sheets>
  <externalReferences>
    <externalReference r:id="rId8"/>
  </externalReferences>
  <definedNames>
    <definedName name="_xlnm.Print_Area" localSheetId="0">'додаток 1'!$A$1:$K$44</definedName>
    <definedName name="_xlnm.Print_Area" localSheetId="1">'додаток 2'!$A$1:$K$44</definedName>
    <definedName name="_xlnm.Print_Area" localSheetId="4">'додаток 5'!$A$1:$H$25</definedName>
  </definedNames>
  <calcPr fullCalcOnLoad="1"/>
</workbook>
</file>

<file path=xl/sharedStrings.xml><?xml version="1.0" encoding="utf-8"?>
<sst xmlns="http://schemas.openxmlformats.org/spreadsheetml/2006/main" count="369" uniqueCount="83">
  <si>
    <t xml:space="preserve">Додаток 1 </t>
  </si>
  <si>
    <t>Для населення</t>
  </si>
  <si>
    <t xml:space="preserve">Для потреб бюджетних </t>
  </si>
  <si>
    <t>Для потреб інших</t>
  </si>
  <si>
    <t>Для потреб</t>
  </si>
  <si>
    <t>№</t>
  </si>
  <si>
    <t xml:space="preserve"> Найменування показників</t>
  </si>
  <si>
    <t xml:space="preserve">     установ</t>
  </si>
  <si>
    <t xml:space="preserve">      споживачів</t>
  </si>
  <si>
    <t>релігійних</t>
  </si>
  <si>
    <t>з/п</t>
  </si>
  <si>
    <t>органі-цій</t>
  </si>
  <si>
    <t>тис.грн на рік</t>
  </si>
  <si>
    <t>грн/Гкал</t>
  </si>
  <si>
    <t>Корисний відпуск</t>
  </si>
  <si>
    <t>Гкал.</t>
  </si>
  <si>
    <t>Усього операційних витрат, в т.ч.</t>
  </si>
  <si>
    <t>т.грн.</t>
  </si>
  <si>
    <t xml:space="preserve">                                                                                     прямі витрати, у тому числі:</t>
  </si>
  <si>
    <t>матеріальні витрати, у тому числі:</t>
  </si>
  <si>
    <t>3,1.1</t>
  </si>
  <si>
    <t>паливо</t>
  </si>
  <si>
    <t>3,1,2</t>
  </si>
  <si>
    <t>електроенергія для технологічних потреб</t>
  </si>
  <si>
    <t>3,1,3</t>
  </si>
  <si>
    <t xml:space="preserve">водопостачання та стоки  </t>
  </si>
  <si>
    <t>3,1,4</t>
  </si>
  <si>
    <t xml:space="preserve">матеріали та інші матеріальні ресурси </t>
  </si>
  <si>
    <t xml:space="preserve">у тому числі на ремонт </t>
  </si>
  <si>
    <t>3,2,1</t>
  </si>
  <si>
    <t>витрати на оплату праці </t>
  </si>
  <si>
    <t>3,2,2</t>
  </si>
  <si>
    <t>внески на соц.заходи  </t>
  </si>
  <si>
    <t>3,2,3</t>
  </si>
  <si>
    <t>аморт. відрахування</t>
  </si>
  <si>
    <t>3,2,4</t>
  </si>
  <si>
    <t>інші прямі витрати</t>
  </si>
  <si>
    <t xml:space="preserve">Загальновиробничі витрати, у тому числі: </t>
  </si>
  <si>
    <t xml:space="preserve"> матеріальні витрати </t>
  </si>
  <si>
    <t>внески на соц. заходи </t>
  </si>
  <si>
    <t xml:space="preserve">інші витрати </t>
  </si>
  <si>
    <t>Адміністративні витрати, у тому числі:  </t>
  </si>
  <si>
    <t>матеріальні витрати </t>
  </si>
  <si>
    <t>інші витрати </t>
  </si>
  <si>
    <t>Розрахунковий прибуток</t>
  </si>
  <si>
    <t>Вартість  теплової  енергії</t>
  </si>
  <si>
    <t>Тариф на теплову  енергію, без ПДВ</t>
  </si>
  <si>
    <t xml:space="preserve">Додаток 2 </t>
  </si>
  <si>
    <t>Одиниці</t>
  </si>
  <si>
    <t>вимірюв.</t>
  </si>
  <si>
    <t>Вартість виробництва теплової  енергії</t>
  </si>
  <si>
    <t>Тариф на виробництво теплової  енергії, без ПДВ</t>
  </si>
  <si>
    <t>Додаток 5</t>
  </si>
  <si>
    <t>№ з/п</t>
  </si>
  <si>
    <t>Найменування показників</t>
  </si>
  <si>
    <t>Послуга з постачання теплової енергії  для населення,
грн/Гкал</t>
  </si>
  <si>
    <t>Послуга з постачання теплової енергії  для бюджетних організацій,
грн/Гкал</t>
  </si>
  <si>
    <t xml:space="preserve">Послуга з постачання теплової енергії  для інших споживачів (крім населення), грн/Гкал
</t>
  </si>
  <si>
    <t xml:space="preserve">Послуга з постачання теплової енергії  для релігійних організацій, грн/Гкал
</t>
  </si>
  <si>
    <t>Податок на додану вартість</t>
  </si>
  <si>
    <t>Плановий  тариф на послугу з постачання теплової енергії,  грн/Гкал з ПДВ</t>
  </si>
  <si>
    <t>Фактичний середній показник витрат теплової енергії на опалення 1м2 загальної площі  1-2-ох поверхових будівель  за п*ять останніх років - Гкал/м2 на рік</t>
  </si>
  <si>
    <t>Планова тривалість опалювального періоду, діб</t>
  </si>
  <si>
    <t>Кількість теплової енергії на 1м2 опалювальної площі, (для абонентів житлових будинків без будинкових та квартирних приладів обліку теплової енергії, Гкал/м2 на місяць)</t>
  </si>
  <si>
    <t xml:space="preserve">    них установ</t>
  </si>
  <si>
    <t>Структура  тарифів на теплову енергію  ВОВЧАНСЬКОГО  ПТМ на 2021 рік</t>
  </si>
  <si>
    <t xml:space="preserve"> прямі витрати, у тому числі:</t>
  </si>
  <si>
    <t xml:space="preserve">  Структура  тарифів на виробництво теплової  енергії  ВОВЧАНСЬКОГО  ПТМ на 2021 рік.</t>
  </si>
  <si>
    <t xml:space="preserve">           Структура  тарифів на транспортування  теплової  енергії  ВОВЧАНСЬКОГО  ПТМ на 2021 рік</t>
  </si>
  <si>
    <t>Вартість транспортування теплової  енергії</t>
  </si>
  <si>
    <t>Тариф на  транспортування теплової  енергії, без ПДВ</t>
  </si>
  <si>
    <t>Додаток 3</t>
  </si>
  <si>
    <t>Структура  тарифів на постачання  теплової  енергії  ВОВЧАНСЬКОГО  ПТМ  на 2021 рік</t>
  </si>
  <si>
    <t>Вартість постачання теплової  енергії</t>
  </si>
  <si>
    <t>Тариф на постачання теплової  енергії, без ПДВ</t>
  </si>
  <si>
    <t>Додаток 4</t>
  </si>
  <si>
    <t xml:space="preserve"> Вовчанського ПТМ на 2021 роки</t>
  </si>
  <si>
    <t>Структура тарифів на послугу з постачання теплової енергії</t>
  </si>
  <si>
    <t>до рішення  виконкому</t>
  </si>
  <si>
    <t>Тариф на теплову енергію, грн/Гкал           (без ПДВ)</t>
  </si>
  <si>
    <t>від 25.02.2021 р. № 60</t>
  </si>
  <si>
    <t>Заступник міського голови                                                                   Володимир ШЕВЧЕНКО</t>
  </si>
  <si>
    <t>Заступник міського голови                                          Володимир ШЕВЧЕНКО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</si>
</sst>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sz val="8"/>
      <name val="Calibri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name val="Arial Cyr"/>
      <family val="0"/>
    </font>
    <font>
      <b/>
      <sz val="8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NumberFormat="1" applyFill="1" applyBorder="1" applyAlignment="1">
      <alignment/>
    </xf>
    <xf numFmtId="0" fontId="6" fillId="0" borderId="0" xfId="0" applyFont="1" applyFill="1" applyBorder="1" applyAlignment="1" applyProtection="1">
      <alignment wrapText="1"/>
      <protection/>
    </xf>
    <xf numFmtId="174" fontId="0" fillId="0" borderId="0" xfId="0" applyNumberForma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12" fillId="33" borderId="0" xfId="52" applyFont="1" applyFill="1" applyBorder="1" applyAlignment="1" applyProtection="1">
      <alignment horizontal="center" vertical="center" wrapText="1"/>
      <protection hidden="1"/>
    </xf>
    <xf numFmtId="0" fontId="12" fillId="33" borderId="21" xfId="52" applyFont="1" applyFill="1" applyBorder="1" applyAlignment="1" applyProtection="1">
      <alignment horizontal="center" vertical="center" wrapText="1"/>
      <protection hidden="1"/>
    </xf>
    <xf numFmtId="0" fontId="13" fillId="33" borderId="19" xfId="52" applyNumberFormat="1" applyFont="1" applyFill="1" applyBorder="1" applyAlignment="1" applyProtection="1">
      <alignment horizontal="center" vertical="center" wrapText="1"/>
      <protection hidden="1"/>
    </xf>
    <xf numFmtId="0" fontId="13" fillId="33" borderId="21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11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13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22" xfId="0" applyNumberFormat="1" applyFont="1" applyFill="1" applyBorder="1" applyAlignment="1">
      <alignment/>
    </xf>
    <xf numFmtId="0" fontId="11" fillId="0" borderId="10" xfId="0" applyFont="1" applyFill="1" applyBorder="1" applyAlignment="1" applyProtection="1">
      <alignment wrapText="1"/>
      <protection/>
    </xf>
    <xf numFmtId="0" fontId="13" fillId="0" borderId="23" xfId="52" applyNumberFormat="1" applyFont="1" applyFill="1" applyBorder="1" applyAlignment="1" applyProtection="1">
      <alignment horizontal="center" vertical="center" wrapText="1"/>
      <protection hidden="1"/>
    </xf>
    <xf numFmtId="2" fontId="2" fillId="0" borderId="0" xfId="0" applyNumberFormat="1" applyFont="1" applyAlignment="1">
      <alignment/>
    </xf>
    <xf numFmtId="0" fontId="2" fillId="0" borderId="10" xfId="0" applyFont="1" applyFill="1" applyBorder="1" applyAlignment="1" applyProtection="1">
      <alignment wrapText="1"/>
      <protection/>
    </xf>
    <xf numFmtId="0" fontId="12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1" fontId="12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left" wrapText="1"/>
      <protection/>
    </xf>
    <xf numFmtId="1" fontId="13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11" fillId="33" borderId="22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2" fillId="33" borderId="19" xfId="52" applyNumberFormat="1" applyFont="1" applyFill="1" applyBorder="1" applyAlignment="1" applyProtection="1">
      <alignment horizontal="center" vertical="center" wrapText="1"/>
      <protection hidden="1"/>
    </xf>
    <xf numFmtId="0" fontId="12" fillId="33" borderId="21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23" xfId="0" applyFont="1" applyFill="1" applyBorder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4" fillId="0" borderId="0" xfId="52" applyFont="1" applyFill="1" applyBorder="1" applyAlignment="1" applyProtection="1">
      <alignment horizontal="center" vertical="center" wrapText="1"/>
      <protection hidden="1"/>
    </xf>
    <xf numFmtId="0" fontId="14" fillId="0" borderId="21" xfId="52" applyFont="1" applyFill="1" applyBorder="1" applyAlignment="1" applyProtection="1">
      <alignment horizontal="center" vertical="center" wrapText="1"/>
      <protection hidden="1"/>
    </xf>
    <xf numFmtId="0" fontId="15" fillId="0" borderId="21" xfId="0" applyFont="1" applyFill="1" applyBorder="1" applyAlignment="1">
      <alignment/>
    </xf>
    <xf numFmtId="0" fontId="16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15" fillId="0" borderId="14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7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14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18" fillId="0" borderId="10" xfId="0" applyFont="1" applyFill="1" applyBorder="1" applyAlignment="1" applyProtection="1">
      <alignment wrapText="1"/>
      <protection/>
    </xf>
    <xf numFmtId="0" fontId="5" fillId="0" borderId="23" xfId="52" applyNumberFormat="1" applyFont="1" applyFill="1" applyBorder="1" applyAlignment="1" applyProtection="1">
      <alignment horizontal="center" vertical="center" wrapText="1"/>
      <protection hidden="1"/>
    </xf>
    <xf numFmtId="2" fontId="19" fillId="0" borderId="1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/>
    </xf>
    <xf numFmtId="0" fontId="6" fillId="0" borderId="10" xfId="0" applyFont="1" applyFill="1" applyBorder="1" applyAlignment="1" applyProtection="1">
      <alignment wrapText="1"/>
      <protection/>
    </xf>
    <xf numFmtId="0" fontId="14" fillId="0" borderId="23" xfId="52" applyNumberFormat="1" applyFont="1" applyFill="1" applyBorder="1" applyAlignment="1" applyProtection="1">
      <alignment horizontal="center" vertical="center" wrapText="1"/>
      <protection hidden="1"/>
    </xf>
    <xf numFmtId="2" fontId="4" fillId="0" borderId="0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>
      <alignment/>
    </xf>
    <xf numFmtId="2" fontId="21" fillId="0" borderId="21" xfId="0" applyNumberFormat="1" applyFont="1" applyFill="1" applyBorder="1" applyAlignment="1">
      <alignment/>
    </xf>
    <xf numFmtId="0" fontId="6" fillId="0" borderId="10" xfId="0" applyFont="1" applyFill="1" applyBorder="1" applyAlignment="1" applyProtection="1">
      <alignment horizontal="left" vertical="top" wrapText="1"/>
      <protection/>
    </xf>
    <xf numFmtId="1" fontId="14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left" wrapText="1"/>
      <protection/>
    </xf>
    <xf numFmtId="0" fontId="20" fillId="0" borderId="22" xfId="0" applyNumberFormat="1" applyFont="1" applyFill="1" applyBorder="1" applyAlignment="1">
      <alignment/>
    </xf>
    <xf numFmtId="0" fontId="22" fillId="0" borderId="10" xfId="0" applyFont="1" applyFill="1" applyBorder="1" applyAlignment="1" applyProtection="1">
      <alignment wrapText="1"/>
      <protection/>
    </xf>
    <xf numFmtId="1" fontId="5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20" fillId="0" borderId="23" xfId="0" applyFont="1" applyFill="1" applyBorder="1" applyAlignment="1">
      <alignment/>
    </xf>
    <xf numFmtId="2" fontId="20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61" fillId="0" borderId="10" xfId="0" applyFont="1" applyBorder="1" applyAlignment="1">
      <alignment/>
    </xf>
    <xf numFmtId="0" fontId="61" fillId="33" borderId="10" xfId="0" applyNumberFormat="1" applyFont="1" applyFill="1" applyBorder="1" applyAlignment="1">
      <alignment/>
    </xf>
    <xf numFmtId="0" fontId="23" fillId="0" borderId="10" xfId="0" applyFont="1" applyFill="1" applyBorder="1" applyAlignment="1" applyProtection="1">
      <alignment wrapText="1"/>
      <protection/>
    </xf>
    <xf numFmtId="0" fontId="23" fillId="0" borderId="1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Alignment="1">
      <alignment/>
    </xf>
    <xf numFmtId="0" fontId="10" fillId="0" borderId="0" xfId="0" applyFont="1" applyFill="1" applyBorder="1" applyAlignment="1" applyProtection="1">
      <alignment wrapText="1"/>
      <protection/>
    </xf>
    <xf numFmtId="0" fontId="10" fillId="0" borderId="0" xfId="0" applyFont="1" applyFill="1" applyAlignment="1">
      <alignment/>
    </xf>
    <xf numFmtId="0" fontId="61" fillId="0" borderId="11" xfId="0" applyFont="1" applyBorder="1" applyAlignment="1">
      <alignment/>
    </xf>
    <xf numFmtId="0" fontId="61" fillId="0" borderId="12" xfId="0" applyFont="1" applyBorder="1" applyAlignment="1">
      <alignment/>
    </xf>
    <xf numFmtId="0" fontId="61" fillId="0" borderId="13" xfId="0" applyFont="1" applyBorder="1" applyAlignment="1">
      <alignment horizontal="left"/>
    </xf>
    <xf numFmtId="0" fontId="61" fillId="0" borderId="12" xfId="0" applyFont="1" applyBorder="1" applyAlignment="1">
      <alignment horizontal="left"/>
    </xf>
    <xf numFmtId="0" fontId="61" fillId="0" borderId="14" xfId="0" applyFont="1" applyBorder="1" applyAlignment="1">
      <alignment horizontal="left"/>
    </xf>
    <xf numFmtId="0" fontId="61" fillId="0" borderId="15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23" xfId="0" applyFont="1" applyBorder="1" applyAlignment="1">
      <alignment/>
    </xf>
    <xf numFmtId="0" fontId="61" fillId="0" borderId="22" xfId="0" applyFont="1" applyBorder="1" applyAlignment="1">
      <alignment/>
    </xf>
    <xf numFmtId="0" fontId="61" fillId="0" borderId="16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61" fillId="0" borderId="17" xfId="0" applyFont="1" applyBorder="1" applyAlignment="1">
      <alignment horizontal="left"/>
    </xf>
    <xf numFmtId="0" fontId="61" fillId="0" borderId="18" xfId="0" applyFont="1" applyBorder="1" applyAlignment="1">
      <alignment horizontal="left"/>
    </xf>
    <xf numFmtId="0" fontId="61" fillId="0" borderId="19" xfId="0" applyFont="1" applyBorder="1" applyAlignment="1">
      <alignment horizontal="left"/>
    </xf>
    <xf numFmtId="0" fontId="61" fillId="0" borderId="20" xfId="0" applyFont="1" applyBorder="1" applyAlignment="1">
      <alignment horizontal="left"/>
    </xf>
    <xf numFmtId="0" fontId="61" fillId="0" borderId="21" xfId="0" applyFont="1" applyBorder="1" applyAlignment="1">
      <alignment/>
    </xf>
    <xf numFmtId="0" fontId="61" fillId="33" borderId="21" xfId="0" applyFont="1" applyFill="1" applyBorder="1" applyAlignment="1">
      <alignment/>
    </xf>
    <xf numFmtId="0" fontId="61" fillId="33" borderId="19" xfId="0" applyFont="1" applyFill="1" applyBorder="1" applyAlignment="1">
      <alignment/>
    </xf>
    <xf numFmtId="0" fontId="61" fillId="33" borderId="18" xfId="0" applyFont="1" applyFill="1" applyBorder="1" applyAlignment="1">
      <alignment/>
    </xf>
    <xf numFmtId="0" fontId="24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72" fontId="23" fillId="0" borderId="10" xfId="0" applyNumberFormat="1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61" fillId="33" borderId="22" xfId="0" applyNumberFormat="1" applyFont="1" applyFill="1" applyBorder="1" applyAlignment="1">
      <alignment/>
    </xf>
    <xf numFmtId="0" fontId="25" fillId="0" borderId="10" xfId="0" applyFont="1" applyFill="1" applyBorder="1" applyAlignment="1" applyProtection="1">
      <alignment wrapText="1"/>
      <protection/>
    </xf>
    <xf numFmtId="2" fontId="25" fillId="0" borderId="10" xfId="0" applyNumberFormat="1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2" fontId="23" fillId="0" borderId="21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2" fontId="61" fillId="0" borderId="10" xfId="0" applyNumberFormat="1" applyFont="1" applyFill="1" applyBorder="1" applyAlignment="1">
      <alignment/>
    </xf>
    <xf numFmtId="2" fontId="61" fillId="0" borderId="21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2" fontId="25" fillId="0" borderId="21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2" fontId="26" fillId="0" borderId="0" xfId="0" applyNumberFormat="1" applyFont="1" applyFill="1" applyBorder="1" applyAlignment="1">
      <alignment/>
    </xf>
    <xf numFmtId="0" fontId="27" fillId="33" borderId="0" xfId="52" applyFont="1" applyFill="1" applyBorder="1" applyAlignment="1" applyProtection="1">
      <alignment horizontal="center" vertical="center" wrapText="1"/>
      <protection hidden="1"/>
    </xf>
    <xf numFmtId="0" fontId="27" fillId="33" borderId="21" xfId="52" applyFont="1" applyFill="1" applyBorder="1" applyAlignment="1" applyProtection="1">
      <alignment horizontal="center" vertical="center" wrapText="1"/>
      <protection hidden="1"/>
    </xf>
    <xf numFmtId="0" fontId="23" fillId="33" borderId="21" xfId="0" applyFont="1" applyFill="1" applyBorder="1" applyAlignment="1">
      <alignment/>
    </xf>
    <xf numFmtId="0" fontId="24" fillId="33" borderId="19" xfId="52" applyNumberFormat="1" applyFont="1" applyFill="1" applyBorder="1" applyAlignment="1" applyProtection="1">
      <alignment horizontal="center" vertical="center" wrapText="1"/>
      <protection hidden="1"/>
    </xf>
    <xf numFmtId="0" fontId="24" fillId="33" borderId="21" xfId="52" applyNumberFormat="1" applyFont="1" applyFill="1" applyBorder="1" applyAlignment="1" applyProtection="1">
      <alignment horizontal="center" vertical="center" wrapText="1"/>
      <protection hidden="1"/>
    </xf>
    <xf numFmtId="0" fontId="23" fillId="35" borderId="14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2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24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27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left" vertical="center" wrapText="1"/>
      <protection/>
    </xf>
    <xf numFmtId="1" fontId="27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left" wrapText="1"/>
      <protection/>
    </xf>
    <xf numFmtId="0" fontId="25" fillId="33" borderId="22" xfId="0" applyNumberFormat="1" applyFont="1" applyFill="1" applyBorder="1" applyAlignment="1">
      <alignment/>
    </xf>
    <xf numFmtId="1" fontId="24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25" fillId="0" borderId="23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4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Border="1" applyAlignment="1">
      <alignment/>
    </xf>
    <xf numFmtId="2" fontId="23" fillId="0" borderId="10" xfId="0" applyNumberFormat="1" applyFont="1" applyBorder="1" applyAlignment="1">
      <alignment/>
    </xf>
    <xf numFmtId="1" fontId="23" fillId="0" borderId="10" xfId="0" applyNumberFormat="1" applyFont="1" applyFill="1" applyBorder="1" applyAlignment="1">
      <alignment/>
    </xf>
    <xf numFmtId="173" fontId="2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6;&#1044;&#1040;\Downloads\&#1050;&#1086;&#1087;&#1080;&#1103;%20&#1056;&#1086;&#1079;&#1087;&#1086;&#1076;&#1110;&#1083;%20&#1087;&#1083;&#1072;&#1085;&#1086;&#1074;&#1086;&#1111;%20&#1089;&#1086;&#1073;&#1110;&#1074;&#1072;&#1088;&#1090;&#1086;&#1089;&#1090;&#1110;-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хн.-екон.пок.-газ в тарифі"/>
      <sheetName val="ТЕП в тарифі на альт.паливі"/>
      <sheetName val="т.е.показ.на 2020-2021"/>
      <sheetName val="в тариф на 2020-2021р"/>
      <sheetName val="розподіл альтернативний"/>
      <sheetName val="розрах.-формули"/>
      <sheetName val="теп.енергія"/>
      <sheetName val="виробництво"/>
      <sheetName val="транспорт."/>
      <sheetName val="постачання"/>
      <sheetName val="послуга"/>
      <sheetName val="додаток 1"/>
      <sheetName val="додаток 2"/>
      <sheetName val="додаток 3"/>
      <sheetName val="додаток 4"/>
      <sheetName val="додаток 5"/>
      <sheetName val="додаток 1 альтерн."/>
      <sheetName val="додаток 2 альтернат."/>
      <sheetName val="додаток 3 альтернат."/>
      <sheetName val="додаток 4 альтернат."/>
      <sheetName val="додаток 5 альтернат."/>
    </sheetNames>
    <sheetDataSet>
      <sheetData sheetId="3">
        <row r="13">
          <cell r="Y13">
            <v>687.9399999999999</v>
          </cell>
        </row>
        <row r="14">
          <cell r="Y14">
            <v>570.54</v>
          </cell>
        </row>
        <row r="15">
          <cell r="Y15">
            <v>4.06</v>
          </cell>
        </row>
        <row r="16"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T17">
            <v>365.08</v>
          </cell>
          <cell r="U17">
            <v>367.323</v>
          </cell>
          <cell r="V17">
            <v>26.646</v>
          </cell>
          <cell r="W17">
            <v>40.14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T19">
            <v>19.67</v>
          </cell>
          <cell r="U19">
            <v>17.26</v>
          </cell>
          <cell r="V19">
            <v>1.2599999999999945</v>
          </cell>
          <cell r="W19">
            <v>1.89</v>
          </cell>
          <cell r="Y19">
            <v>4.06</v>
          </cell>
          <cell r="Z19">
            <v>3.56</v>
          </cell>
          <cell r="AA19">
            <v>0.26000000000000023</v>
          </cell>
          <cell r="AB19">
            <v>0.39</v>
          </cell>
        </row>
        <row r="20">
          <cell r="T20">
            <v>8.61</v>
          </cell>
          <cell r="U20">
            <v>7.56</v>
          </cell>
          <cell r="V20">
            <v>0.5499999999999998</v>
          </cell>
          <cell r="W20">
            <v>0.83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2">
          <cell r="T22">
            <v>277.66</v>
          </cell>
          <cell r="U22">
            <v>286.57</v>
          </cell>
          <cell r="V22">
            <v>20.88</v>
          </cell>
          <cell r="W22">
            <v>31.32</v>
          </cell>
          <cell r="Y22">
            <v>354.89</v>
          </cell>
          <cell r="Z22">
            <v>205.63</v>
          </cell>
          <cell r="AA22">
            <v>14.99</v>
          </cell>
          <cell r="AB22">
            <v>22.49</v>
          </cell>
        </row>
        <row r="23">
          <cell r="T23">
            <v>61.08520000000001</v>
          </cell>
          <cell r="U23">
            <v>63.0454</v>
          </cell>
          <cell r="V23">
            <v>4.5935999999999995</v>
          </cell>
          <cell r="W23">
            <v>6.8904000000000005</v>
          </cell>
          <cell r="Y23">
            <v>78.08</v>
          </cell>
          <cell r="Z23">
            <v>45.24</v>
          </cell>
          <cell r="AA23">
            <v>3.29</v>
          </cell>
          <cell r="AB23">
            <v>4.9478</v>
          </cell>
        </row>
        <row r="24">
          <cell r="T24">
            <v>17.7</v>
          </cell>
          <cell r="U24">
            <v>15.54</v>
          </cell>
          <cell r="V24">
            <v>1.129999999999999</v>
          </cell>
          <cell r="W24">
            <v>1.7</v>
          </cell>
          <cell r="Y24">
            <v>0.88</v>
          </cell>
          <cell r="Z24">
            <v>0.76</v>
          </cell>
          <cell r="AA24">
            <v>0.06</v>
          </cell>
          <cell r="AB24">
            <v>0.08</v>
          </cell>
        </row>
        <row r="25">
          <cell r="T25">
            <v>25.81</v>
          </cell>
          <cell r="U25">
            <v>22.65</v>
          </cell>
          <cell r="V25">
            <v>1.6499999999999027</v>
          </cell>
          <cell r="W25">
            <v>2.48</v>
          </cell>
          <cell r="Y25">
            <v>132.63</v>
          </cell>
          <cell r="Z25">
            <v>116.39</v>
          </cell>
          <cell r="AA25">
            <v>8.48</v>
          </cell>
          <cell r="AB25">
            <v>12.72</v>
          </cell>
        </row>
        <row r="26">
          <cell r="Y26">
            <v>58.620000000000005</v>
          </cell>
        </row>
        <row r="28">
          <cell r="T28">
            <v>11.95</v>
          </cell>
          <cell r="U28">
            <v>10.49</v>
          </cell>
          <cell r="V28">
            <v>0.7599999999999998</v>
          </cell>
          <cell r="W28">
            <v>1.15</v>
          </cell>
          <cell r="Y28">
            <v>9.56</v>
          </cell>
          <cell r="Z28">
            <v>8.39</v>
          </cell>
          <cell r="AA28">
            <v>0.61</v>
          </cell>
          <cell r="AB28">
            <v>0.92</v>
          </cell>
        </row>
        <row r="29">
          <cell r="T29">
            <v>43.14</v>
          </cell>
          <cell r="U29">
            <v>52.04</v>
          </cell>
          <cell r="V29">
            <v>3.79</v>
          </cell>
          <cell r="W29">
            <v>5.69</v>
          </cell>
          <cell r="Y29">
            <v>34.5</v>
          </cell>
          <cell r="Z29">
            <v>36.73</v>
          </cell>
          <cell r="AA29">
            <v>2.68</v>
          </cell>
          <cell r="AB29">
            <v>4.02</v>
          </cell>
        </row>
        <row r="30">
          <cell r="T30">
            <v>9.4908</v>
          </cell>
          <cell r="U30">
            <v>11.4488</v>
          </cell>
          <cell r="V30">
            <v>0.8338</v>
          </cell>
          <cell r="W30">
            <v>1.2518</v>
          </cell>
          <cell r="Y30">
            <v>7.59</v>
          </cell>
          <cell r="Z30">
            <v>8.08</v>
          </cell>
          <cell r="AA30">
            <v>0.59</v>
          </cell>
          <cell r="AB30">
            <v>0.8844</v>
          </cell>
        </row>
        <row r="31">
          <cell r="T31">
            <v>5.11</v>
          </cell>
          <cell r="U31">
            <v>4.48</v>
          </cell>
          <cell r="V31">
            <v>0.3299999999999992</v>
          </cell>
          <cell r="W31">
            <v>0.49</v>
          </cell>
          <cell r="Y31">
            <v>4.08</v>
          </cell>
          <cell r="Z31">
            <v>3.59</v>
          </cell>
          <cell r="AA31">
            <v>0.26</v>
          </cell>
          <cell r="AB31">
            <v>0.39</v>
          </cell>
        </row>
        <row r="32">
          <cell r="T32">
            <v>3.62</v>
          </cell>
          <cell r="U32">
            <v>3.17</v>
          </cell>
          <cell r="V32">
            <v>0.22999999999999954</v>
          </cell>
          <cell r="W32">
            <v>0.35</v>
          </cell>
          <cell r="Y32">
            <v>2.89</v>
          </cell>
          <cell r="Z32">
            <v>2.54</v>
          </cell>
          <cell r="AA32">
            <v>0.19</v>
          </cell>
          <cell r="AB32">
            <v>0.28</v>
          </cell>
        </row>
        <row r="33">
          <cell r="Y33">
            <v>58.78000000000001</v>
          </cell>
        </row>
        <row r="35">
          <cell r="T35">
            <v>3.05</v>
          </cell>
          <cell r="U35">
            <v>2.68</v>
          </cell>
          <cell r="V35">
            <v>0.18999999999999995</v>
          </cell>
          <cell r="W35">
            <v>0.29</v>
          </cell>
          <cell r="Y35">
            <v>2.44</v>
          </cell>
          <cell r="Z35">
            <v>2.14</v>
          </cell>
          <cell r="AA35">
            <v>0.1599999999999966</v>
          </cell>
          <cell r="AB35">
            <v>0.23</v>
          </cell>
        </row>
        <row r="36">
          <cell r="T36">
            <v>55.66</v>
          </cell>
          <cell r="U36">
            <v>73.47</v>
          </cell>
          <cell r="V36">
            <v>5.35</v>
          </cell>
          <cell r="W36">
            <v>8.03</v>
          </cell>
          <cell r="Y36">
            <v>44.52</v>
          </cell>
          <cell r="Z36">
            <v>51.85</v>
          </cell>
          <cell r="AA36">
            <v>3.78</v>
          </cell>
          <cell r="AB36">
            <v>5.67</v>
          </cell>
        </row>
        <row r="37">
          <cell r="T37">
            <v>12.24</v>
          </cell>
          <cell r="U37">
            <v>16.1634</v>
          </cell>
          <cell r="V37">
            <v>1.1769999999999998</v>
          </cell>
          <cell r="W37">
            <v>1.7666</v>
          </cell>
          <cell r="Y37">
            <v>9.8</v>
          </cell>
          <cell r="Z37">
            <v>11.41</v>
          </cell>
          <cell r="AA37">
            <v>0.83</v>
          </cell>
          <cell r="AB37">
            <v>1.2474</v>
          </cell>
        </row>
        <row r="38">
          <cell r="T38">
            <v>0.16</v>
          </cell>
          <cell r="U38">
            <v>0.15</v>
          </cell>
          <cell r="V38">
            <v>0.010000000000000009</v>
          </cell>
          <cell r="W38">
            <v>0.02</v>
          </cell>
          <cell r="Y38">
            <v>0.13</v>
          </cell>
          <cell r="Z38">
            <v>0.11</v>
          </cell>
          <cell r="AA38">
            <v>0.010000000000000273</v>
          </cell>
          <cell r="AB38">
            <v>0.01</v>
          </cell>
        </row>
        <row r="39">
          <cell r="T39">
            <v>2.36</v>
          </cell>
          <cell r="U39">
            <v>2.07</v>
          </cell>
          <cell r="V39">
            <v>0.15000000000000036</v>
          </cell>
          <cell r="W39">
            <v>0.23</v>
          </cell>
          <cell r="Y39">
            <v>1.89</v>
          </cell>
          <cell r="Z39">
            <v>1.65</v>
          </cell>
          <cell r="AA39">
            <v>0.119999999999995</v>
          </cell>
          <cell r="AB39">
            <v>0.18</v>
          </cell>
        </row>
        <row r="40">
          <cell r="T40">
            <v>17.82</v>
          </cell>
          <cell r="U40">
            <v>18.5</v>
          </cell>
          <cell r="V40">
            <v>1.35</v>
          </cell>
          <cell r="W40">
            <v>2.02</v>
          </cell>
          <cell r="Y40">
            <v>13.41</v>
          </cell>
          <cell r="Z40">
            <v>9.71</v>
          </cell>
          <cell r="AA40">
            <v>0.71</v>
          </cell>
          <cell r="AB40">
            <v>1.06</v>
          </cell>
        </row>
        <row r="42">
          <cell r="U42">
            <v>967.0506</v>
          </cell>
          <cell r="V42">
            <v>70.33039999999988</v>
          </cell>
        </row>
      </sheetData>
      <sheetData sheetId="7">
        <row r="10">
          <cell r="L10">
            <v>1</v>
          </cell>
        </row>
        <row r="11">
          <cell r="F11">
            <v>16085.2428</v>
          </cell>
          <cell r="G11">
            <v>1542.8</v>
          </cell>
          <cell r="H11">
            <v>26530.764600000002</v>
          </cell>
          <cell r="I11">
            <v>2900.11</v>
          </cell>
          <cell r="J11">
            <v>1933.4507999999998</v>
          </cell>
          <cell r="K11">
            <v>2900.12</v>
          </cell>
          <cell r="L11">
            <v>2064.4518000000003</v>
          </cell>
        </row>
        <row r="12">
          <cell r="F12">
            <v>13413.9706</v>
          </cell>
          <cell r="G12">
            <v>1286.55</v>
          </cell>
          <cell r="H12">
            <v>24121.146800000002</v>
          </cell>
          <cell r="I12">
            <v>2636.71</v>
          </cell>
          <cell r="J12">
            <v>1757.8487999999998</v>
          </cell>
          <cell r="K12">
            <v>2636.72</v>
          </cell>
          <cell r="L12">
            <v>1801.0570000000002</v>
          </cell>
        </row>
        <row r="13">
          <cell r="F13">
            <v>12233.890000000001</v>
          </cell>
          <cell r="G13">
            <v>1173.36</v>
          </cell>
          <cell r="H13">
            <v>14699.373</v>
          </cell>
          <cell r="I13">
            <v>1606.8</v>
          </cell>
          <cell r="J13">
            <v>1071.79</v>
          </cell>
          <cell r="K13">
            <v>1607.6499999999999</v>
          </cell>
          <cell r="L13">
            <v>1235.5600000000002</v>
          </cell>
        </row>
        <row r="14">
          <cell r="F14">
            <v>11709.27</v>
          </cell>
          <cell r="G14">
            <v>1123.21</v>
          </cell>
          <cell r="H14">
            <v>13672.88</v>
          </cell>
          <cell r="I14">
            <v>1494.6</v>
          </cell>
          <cell r="J14">
            <v>991.923</v>
          </cell>
          <cell r="K14">
            <v>1487.86</v>
          </cell>
          <cell r="L14">
            <v>1154.88</v>
          </cell>
        </row>
        <row r="15">
          <cell r="F15">
            <v>365.08</v>
          </cell>
          <cell r="G15">
            <v>34.85</v>
          </cell>
          <cell r="H15">
            <v>367.323</v>
          </cell>
          <cell r="I15">
            <v>40.15</v>
          </cell>
          <cell r="J15">
            <v>26.647</v>
          </cell>
          <cell r="K15">
            <v>39.97</v>
          </cell>
          <cell r="L15">
            <v>40.14</v>
          </cell>
        </row>
        <row r="16">
          <cell r="F16">
            <v>75.37</v>
          </cell>
          <cell r="G16">
            <v>7.23</v>
          </cell>
          <cell r="H16">
            <v>61.31</v>
          </cell>
          <cell r="I16">
            <v>6.7</v>
          </cell>
          <cell r="J16">
            <v>9.65</v>
          </cell>
          <cell r="K16">
            <v>14.47</v>
          </cell>
          <cell r="L16">
            <v>7.23</v>
          </cell>
        </row>
        <row r="17">
          <cell r="F17">
            <v>84.17</v>
          </cell>
          <cell r="G17">
            <v>8.07</v>
          </cell>
          <cell r="H17">
            <v>597.86</v>
          </cell>
          <cell r="I17">
            <v>65.35</v>
          </cell>
          <cell r="J17">
            <v>43.57000000000001</v>
          </cell>
          <cell r="K17">
            <v>65.35</v>
          </cell>
          <cell r="L17">
            <v>33.31</v>
          </cell>
        </row>
        <row r="18">
          <cell r="F18">
            <v>36.84</v>
          </cell>
          <cell r="G18">
            <v>3.53</v>
          </cell>
          <cell r="H18">
            <v>261.69</v>
          </cell>
          <cell r="I18">
            <v>28.61</v>
          </cell>
          <cell r="J18">
            <v>19.07000000000002</v>
          </cell>
          <cell r="K18">
            <v>28.610000000000003</v>
          </cell>
          <cell r="L18">
            <v>15.69</v>
          </cell>
        </row>
        <row r="19">
          <cell r="F19">
            <v>836.73</v>
          </cell>
          <cell r="G19">
            <v>80.26</v>
          </cell>
          <cell r="H19">
            <v>6860.29</v>
          </cell>
          <cell r="I19">
            <v>749.91</v>
          </cell>
          <cell r="J19">
            <v>499.54</v>
          </cell>
          <cell r="K19">
            <v>749.3</v>
          </cell>
          <cell r="L19">
            <v>411.35</v>
          </cell>
        </row>
        <row r="20">
          <cell r="F20">
            <v>184.0806</v>
          </cell>
          <cell r="G20">
            <v>17.66</v>
          </cell>
          <cell r="H20">
            <v>1509.2638</v>
          </cell>
          <cell r="I20">
            <v>164.98</v>
          </cell>
          <cell r="J20">
            <v>109.89880000000001</v>
          </cell>
          <cell r="K20">
            <v>164.85</v>
          </cell>
          <cell r="L20">
            <v>90.497</v>
          </cell>
        </row>
        <row r="21">
          <cell r="F21">
            <v>48.84</v>
          </cell>
          <cell r="G21">
            <v>4.68</v>
          </cell>
          <cell r="H21">
            <v>267.75</v>
          </cell>
          <cell r="I21">
            <v>29.27</v>
          </cell>
          <cell r="J21">
            <v>19.51000000000002</v>
          </cell>
          <cell r="K21">
            <v>29.26</v>
          </cell>
          <cell r="L21">
            <v>16.61</v>
          </cell>
        </row>
        <row r="22">
          <cell r="F22">
            <v>110.43</v>
          </cell>
          <cell r="G22">
            <v>10.59</v>
          </cell>
          <cell r="H22">
            <v>784.47</v>
          </cell>
          <cell r="I22">
            <v>85.75</v>
          </cell>
          <cell r="J22">
            <v>57.11</v>
          </cell>
          <cell r="K22">
            <v>85.66</v>
          </cell>
          <cell r="L22">
            <v>47.04</v>
          </cell>
        </row>
        <row r="23">
          <cell r="F23">
            <v>1334.041</v>
          </cell>
          <cell r="G23">
            <v>127.97000000000001</v>
          </cell>
          <cell r="H23">
            <v>1155.53</v>
          </cell>
          <cell r="I23">
            <v>126.31</v>
          </cell>
          <cell r="J23">
            <v>84.21</v>
          </cell>
          <cell r="K23">
            <v>126.31000000000002</v>
          </cell>
          <cell r="L23">
            <v>126.30900000000001</v>
          </cell>
        </row>
        <row r="24">
          <cell r="F24">
            <v>217.5</v>
          </cell>
          <cell r="G24">
            <v>20.86</v>
          </cell>
          <cell r="H24">
            <v>190.87</v>
          </cell>
          <cell r="I24">
            <v>20.86</v>
          </cell>
          <cell r="J24">
            <v>13.91</v>
          </cell>
          <cell r="K24">
            <v>20.86</v>
          </cell>
          <cell r="L24">
            <v>20.86</v>
          </cell>
        </row>
        <row r="25">
          <cell r="F25">
            <v>785.05</v>
          </cell>
          <cell r="G25">
            <v>75.31</v>
          </cell>
          <cell r="H25">
            <v>676.5</v>
          </cell>
          <cell r="I25">
            <v>73.95</v>
          </cell>
          <cell r="J25">
            <v>49.3</v>
          </cell>
          <cell r="K25">
            <v>73.95</v>
          </cell>
          <cell r="L25">
            <v>73.95</v>
          </cell>
        </row>
        <row r="26">
          <cell r="F26">
            <v>172.71099999999998</v>
          </cell>
          <cell r="G26">
            <v>16.57</v>
          </cell>
          <cell r="H26">
            <v>148.83</v>
          </cell>
          <cell r="I26">
            <v>16.27</v>
          </cell>
          <cell r="J26">
            <v>10.84</v>
          </cell>
          <cell r="K26">
            <v>16.270000000000003</v>
          </cell>
          <cell r="L26">
            <v>16.269000000000002</v>
          </cell>
        </row>
        <row r="27">
          <cell r="F27">
            <v>92.96</v>
          </cell>
          <cell r="G27">
            <v>8.92</v>
          </cell>
          <cell r="H27">
            <v>81.58</v>
          </cell>
          <cell r="I27">
            <v>8.92</v>
          </cell>
          <cell r="J27">
            <v>5.95</v>
          </cell>
          <cell r="K27">
            <v>8.92</v>
          </cell>
          <cell r="L27">
            <v>8.92</v>
          </cell>
        </row>
        <row r="28">
          <cell r="F28">
            <v>65.82</v>
          </cell>
          <cell r="G28">
            <v>6.31</v>
          </cell>
          <cell r="H28">
            <v>57.75</v>
          </cell>
          <cell r="I28">
            <v>6.31</v>
          </cell>
          <cell r="J28">
            <v>4.21</v>
          </cell>
          <cell r="K28">
            <v>6.31</v>
          </cell>
          <cell r="L28">
            <v>6.31</v>
          </cell>
        </row>
        <row r="29">
          <cell r="F29">
            <v>1337.2312000000002</v>
          </cell>
          <cell r="G29">
            <v>128.28</v>
          </cell>
          <cell r="H29">
            <v>1254.0878000000002</v>
          </cell>
          <cell r="I29">
            <v>137.09</v>
          </cell>
          <cell r="J29">
            <v>91.392</v>
          </cell>
          <cell r="K29">
            <v>137.09</v>
          </cell>
          <cell r="L29">
            <v>137.0858</v>
          </cell>
        </row>
        <row r="30">
          <cell r="F30">
            <v>55.5</v>
          </cell>
          <cell r="G30">
            <v>5.32</v>
          </cell>
          <cell r="H30">
            <v>48.7</v>
          </cell>
          <cell r="I30">
            <v>5.32</v>
          </cell>
          <cell r="J30">
            <v>3.549999999999997</v>
          </cell>
          <cell r="K30">
            <v>5.32</v>
          </cell>
          <cell r="L30">
            <v>5.32</v>
          </cell>
        </row>
        <row r="31">
          <cell r="F31">
            <v>1012.96</v>
          </cell>
          <cell r="G31">
            <v>97.17</v>
          </cell>
          <cell r="H31">
            <v>954.99</v>
          </cell>
          <cell r="I31">
            <v>104.39</v>
          </cell>
          <cell r="J31">
            <v>69.6</v>
          </cell>
          <cell r="K31">
            <v>104.39</v>
          </cell>
          <cell r="L31">
            <v>104.39</v>
          </cell>
        </row>
        <row r="32">
          <cell r="F32">
            <v>222.8512</v>
          </cell>
          <cell r="G32">
            <v>21.38</v>
          </cell>
          <cell r="H32">
            <v>210.0978</v>
          </cell>
          <cell r="I32">
            <v>22.97</v>
          </cell>
          <cell r="J32">
            <v>15.312</v>
          </cell>
          <cell r="K32">
            <v>22.97</v>
          </cell>
          <cell r="L32">
            <v>22.9658</v>
          </cell>
        </row>
        <row r="33">
          <cell r="F33">
            <v>2.99</v>
          </cell>
          <cell r="G33">
            <v>0.29</v>
          </cell>
          <cell r="H33">
            <v>2.63</v>
          </cell>
          <cell r="I33">
            <v>0.29</v>
          </cell>
          <cell r="J33">
            <v>0.1899999999999995</v>
          </cell>
          <cell r="K33">
            <v>0.29000000000000004</v>
          </cell>
          <cell r="L33">
            <v>0.29</v>
          </cell>
        </row>
        <row r="34">
          <cell r="F34">
            <v>42.93</v>
          </cell>
          <cell r="G34">
            <v>4.12</v>
          </cell>
          <cell r="H34">
            <v>37.67</v>
          </cell>
          <cell r="I34">
            <v>4.12</v>
          </cell>
          <cell r="J34">
            <v>2.740000000000002</v>
          </cell>
          <cell r="K34">
            <v>4.12</v>
          </cell>
          <cell r="L34">
            <v>4.12</v>
          </cell>
        </row>
        <row r="35">
          <cell r="F35">
            <v>313.66</v>
          </cell>
          <cell r="G35">
            <v>30.24</v>
          </cell>
          <cell r="H35">
            <v>517.35</v>
          </cell>
          <cell r="I35">
            <v>56.559999999999995</v>
          </cell>
          <cell r="J35">
            <v>37.7</v>
          </cell>
          <cell r="K35">
            <v>56.55</v>
          </cell>
          <cell r="L35">
            <v>40.26</v>
          </cell>
        </row>
        <row r="36">
          <cell r="F36">
            <v>16398.9028</v>
          </cell>
          <cell r="H36">
            <v>27048.1146</v>
          </cell>
          <cell r="J36">
            <v>1971.1507999999997</v>
          </cell>
          <cell r="L36">
            <v>2104.7118000000005</v>
          </cell>
        </row>
        <row r="37">
          <cell r="G37">
            <v>1573.0674748170059</v>
          </cell>
          <cell r="I37">
            <v>2956.67</v>
          </cell>
          <cell r="K37">
            <v>2956.6699999999996</v>
          </cell>
          <cell r="L37">
            <v>2104.7118000000005</v>
          </cell>
        </row>
      </sheetData>
      <sheetData sheetId="8">
        <row r="13">
          <cell r="H13">
            <v>948.5506</v>
          </cell>
          <cell r="I13">
            <v>103.69000000000001</v>
          </cell>
          <cell r="J13">
            <v>68.98039999999989</v>
          </cell>
          <cell r="K13">
            <v>103.69200000000001</v>
          </cell>
          <cell r="L13">
            <v>103.6888</v>
          </cell>
        </row>
        <row r="14">
          <cell r="F14">
            <v>767.0052000000001</v>
          </cell>
          <cell r="H14">
            <v>772.3883999999999</v>
          </cell>
          <cell r="I14">
            <v>84.43</v>
          </cell>
          <cell r="J14">
            <v>56.1595999999999</v>
          </cell>
          <cell r="L14">
            <v>84.4204</v>
          </cell>
        </row>
        <row r="15">
          <cell r="F15">
            <v>384.75</v>
          </cell>
          <cell r="H15">
            <v>384.58299999999997</v>
          </cell>
          <cell r="I15">
            <v>42.03</v>
          </cell>
          <cell r="J15">
            <v>27.905999999999995</v>
          </cell>
          <cell r="L15">
            <v>42.03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365.08</v>
          </cell>
          <cell r="H17">
            <v>367.323</v>
          </cell>
          <cell r="I17">
            <v>40.14</v>
          </cell>
          <cell r="J17">
            <v>26.646</v>
          </cell>
          <cell r="K17">
            <v>40.14</v>
          </cell>
          <cell r="L17">
            <v>40.14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19.67</v>
          </cell>
          <cell r="G19">
            <v>1.89</v>
          </cell>
          <cell r="H19">
            <v>17.26</v>
          </cell>
          <cell r="I19">
            <v>1.89</v>
          </cell>
          <cell r="J19">
            <v>1.2599999999999945</v>
          </cell>
          <cell r="K19">
            <v>1.89</v>
          </cell>
          <cell r="L19">
            <v>1.89</v>
          </cell>
        </row>
        <row r="21">
          <cell r="F21">
            <v>277.66</v>
          </cell>
          <cell r="G21">
            <v>26.63</v>
          </cell>
          <cell r="H21">
            <v>286.57</v>
          </cell>
          <cell r="I21">
            <v>31.33</v>
          </cell>
          <cell r="J21">
            <v>20.88</v>
          </cell>
          <cell r="L21">
            <v>31.32</v>
          </cell>
        </row>
        <row r="22">
          <cell r="F22">
            <v>61.08520000000001</v>
          </cell>
          <cell r="G22">
            <v>5.86</v>
          </cell>
          <cell r="H22">
            <v>63.0454</v>
          </cell>
          <cell r="I22">
            <v>6.89</v>
          </cell>
          <cell r="J22">
            <v>4.5935999999999995</v>
          </cell>
          <cell r="L22">
            <v>6.8904000000000005</v>
          </cell>
        </row>
        <row r="23">
          <cell r="F23">
            <v>17.7</v>
          </cell>
          <cell r="G23">
            <v>1.7</v>
          </cell>
          <cell r="H23">
            <v>15.54</v>
          </cell>
          <cell r="I23">
            <v>1.7</v>
          </cell>
          <cell r="J23">
            <v>1.129999999999999</v>
          </cell>
          <cell r="K23">
            <v>1.7</v>
          </cell>
          <cell r="L23">
            <v>1.7</v>
          </cell>
        </row>
        <row r="24">
          <cell r="F24">
            <v>25.81</v>
          </cell>
          <cell r="G24">
            <v>2.48</v>
          </cell>
          <cell r="H24">
            <v>22.65</v>
          </cell>
          <cell r="I24">
            <v>2.48</v>
          </cell>
          <cell r="J24">
            <v>1.6499999999999027</v>
          </cell>
          <cell r="L24">
            <v>2.48</v>
          </cell>
        </row>
        <row r="25">
          <cell r="F25">
            <v>73.31080000000001</v>
          </cell>
          <cell r="H25">
            <v>81.62880000000001</v>
          </cell>
          <cell r="I25">
            <v>8.93</v>
          </cell>
          <cell r="J25">
            <v>5.943799999999999</v>
          </cell>
          <cell r="K25">
            <v>8.931999999999999</v>
          </cell>
          <cell r="L25">
            <v>8.931799999999999</v>
          </cell>
        </row>
        <row r="26">
          <cell r="F26">
            <v>11.95</v>
          </cell>
          <cell r="H26">
            <v>10.49</v>
          </cell>
          <cell r="I26">
            <v>1.15</v>
          </cell>
          <cell r="J26">
            <v>0.7599999999999998</v>
          </cell>
          <cell r="K26">
            <v>1.15</v>
          </cell>
          <cell r="L26">
            <v>1.15</v>
          </cell>
        </row>
        <row r="27">
          <cell r="F27">
            <v>43.14</v>
          </cell>
          <cell r="G27">
            <v>4.14</v>
          </cell>
          <cell r="H27">
            <v>52.04</v>
          </cell>
          <cell r="I27">
            <v>5.69</v>
          </cell>
          <cell r="J27">
            <v>3.79</v>
          </cell>
          <cell r="K27">
            <v>5.691999999999999</v>
          </cell>
          <cell r="L27">
            <v>5.69</v>
          </cell>
        </row>
        <row r="28">
          <cell r="F28">
            <v>9.4908</v>
          </cell>
          <cell r="G28">
            <v>0.91</v>
          </cell>
          <cell r="H28">
            <v>11.4488</v>
          </cell>
          <cell r="I28">
            <v>1.25</v>
          </cell>
          <cell r="J28">
            <v>0.8338</v>
          </cell>
          <cell r="K28">
            <v>1.25</v>
          </cell>
          <cell r="L28">
            <v>1.2518</v>
          </cell>
        </row>
        <row r="29">
          <cell r="F29">
            <v>5.11</v>
          </cell>
          <cell r="G29">
            <v>0.49</v>
          </cell>
          <cell r="H29">
            <v>4.48</v>
          </cell>
          <cell r="I29">
            <v>0.49</v>
          </cell>
          <cell r="J29">
            <v>0.3299999999999992</v>
          </cell>
          <cell r="K29">
            <v>0.49</v>
          </cell>
          <cell r="L29">
            <v>0.49</v>
          </cell>
        </row>
        <row r="30">
          <cell r="F30">
            <v>3.62</v>
          </cell>
          <cell r="G30">
            <v>0.35</v>
          </cell>
          <cell r="H30">
            <v>3.17</v>
          </cell>
          <cell r="I30">
            <v>0.35</v>
          </cell>
          <cell r="J30">
            <v>0.22999999999999954</v>
          </cell>
          <cell r="K30">
            <v>0.35000000000000003</v>
          </cell>
          <cell r="L30">
            <v>0.35</v>
          </cell>
        </row>
        <row r="31">
          <cell r="F31">
            <v>73.46999999999998</v>
          </cell>
          <cell r="G31">
            <v>7.05</v>
          </cell>
          <cell r="H31">
            <v>94.5334</v>
          </cell>
          <cell r="I31">
            <v>10.329999999999998</v>
          </cell>
          <cell r="J31">
            <v>6.876999999999999</v>
          </cell>
          <cell r="L31">
            <v>10.336599999999999</v>
          </cell>
        </row>
        <row r="32">
          <cell r="F32">
            <v>3.05</v>
          </cell>
          <cell r="G32">
            <v>0.29</v>
          </cell>
          <cell r="H32">
            <v>2.68</v>
          </cell>
          <cell r="I32">
            <v>0.29</v>
          </cell>
          <cell r="J32">
            <v>0.18999999999999995</v>
          </cell>
          <cell r="K32">
            <v>0.29000000000000004</v>
          </cell>
          <cell r="L32">
            <v>0.29</v>
          </cell>
        </row>
        <row r="33">
          <cell r="F33">
            <v>55.66</v>
          </cell>
          <cell r="G33">
            <v>5.34</v>
          </cell>
          <cell r="H33">
            <v>73.47</v>
          </cell>
          <cell r="I33">
            <v>8.03</v>
          </cell>
          <cell r="J33">
            <v>5.35</v>
          </cell>
          <cell r="L33">
            <v>8.03</v>
          </cell>
        </row>
        <row r="34">
          <cell r="F34">
            <v>12.24</v>
          </cell>
          <cell r="G34">
            <v>1.17</v>
          </cell>
          <cell r="H34">
            <v>16.1634</v>
          </cell>
          <cell r="I34">
            <v>1.76</v>
          </cell>
          <cell r="J34">
            <v>1.1769999999999998</v>
          </cell>
          <cell r="K34">
            <v>1.77</v>
          </cell>
          <cell r="L34">
            <v>1.7666</v>
          </cell>
        </row>
        <row r="35">
          <cell r="F35">
            <v>0.16</v>
          </cell>
          <cell r="G35">
            <v>0.02</v>
          </cell>
          <cell r="H35">
            <v>0.15</v>
          </cell>
          <cell r="I35">
            <v>0.02</v>
          </cell>
          <cell r="J35">
            <v>0.010000000000000009</v>
          </cell>
          <cell r="K35">
            <v>0.02</v>
          </cell>
          <cell r="L35">
            <v>0.02</v>
          </cell>
        </row>
        <row r="36">
          <cell r="F36">
            <v>2.36</v>
          </cell>
          <cell r="G36">
            <v>0.23</v>
          </cell>
          <cell r="H36">
            <v>2.07</v>
          </cell>
          <cell r="I36">
            <v>0.23</v>
          </cell>
          <cell r="J36">
            <v>0.15000000000000036</v>
          </cell>
          <cell r="K36">
            <v>0.23</v>
          </cell>
          <cell r="L36">
            <v>0.23</v>
          </cell>
        </row>
        <row r="37">
          <cell r="F37">
            <v>17.82</v>
          </cell>
          <cell r="G37">
            <v>1.7</v>
          </cell>
          <cell r="H37">
            <v>18.5</v>
          </cell>
          <cell r="J37">
            <v>1.35</v>
          </cell>
          <cell r="L37">
            <v>2.02</v>
          </cell>
        </row>
        <row r="38">
          <cell r="H38">
            <v>967.0506</v>
          </cell>
          <cell r="J38">
            <v>70.33039999999988</v>
          </cell>
          <cell r="L38">
            <v>105.7088</v>
          </cell>
        </row>
        <row r="39">
          <cell r="I39">
            <v>105.71000000000001</v>
          </cell>
          <cell r="K39">
            <v>105.712</v>
          </cell>
          <cell r="L39">
            <v>105.7088</v>
          </cell>
        </row>
      </sheetData>
      <sheetData sheetId="9">
        <row r="13">
          <cell r="H13">
            <v>498.07</v>
          </cell>
          <cell r="I13">
            <v>54.480000000000004</v>
          </cell>
          <cell r="J13">
            <v>36.30999999999999</v>
          </cell>
          <cell r="K13">
            <v>54.45936760980204</v>
          </cell>
          <cell r="L13">
            <v>54.4596</v>
          </cell>
        </row>
        <row r="14">
          <cell r="F14">
            <v>570.54</v>
          </cell>
          <cell r="H14">
            <v>371.58</v>
          </cell>
          <cell r="I14">
            <v>40.64</v>
          </cell>
          <cell r="J14">
            <v>27.08</v>
          </cell>
          <cell r="L14">
            <v>40.6278</v>
          </cell>
        </row>
        <row r="15">
          <cell r="F15">
            <v>4.06</v>
          </cell>
          <cell r="H15">
            <v>3.56</v>
          </cell>
          <cell r="I15">
            <v>0.39</v>
          </cell>
          <cell r="J15">
            <v>0.26000000000000023</v>
          </cell>
          <cell r="L15">
            <v>0.39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4.06</v>
          </cell>
          <cell r="G19">
            <v>0.39</v>
          </cell>
          <cell r="H19">
            <v>3.56</v>
          </cell>
          <cell r="I19">
            <v>0.39</v>
          </cell>
          <cell r="J19">
            <v>0.26000000000000023</v>
          </cell>
          <cell r="K19">
            <v>0.39</v>
          </cell>
          <cell r="L19">
            <v>0.39</v>
          </cell>
        </row>
        <row r="21">
          <cell r="F21">
            <v>354.89</v>
          </cell>
          <cell r="G21">
            <v>34.04</v>
          </cell>
          <cell r="H21">
            <v>205.63</v>
          </cell>
          <cell r="I21">
            <v>22.490000000000002</v>
          </cell>
          <cell r="J21">
            <v>14.99</v>
          </cell>
          <cell r="L21">
            <v>22.49</v>
          </cell>
        </row>
        <row r="22">
          <cell r="F22">
            <v>78.08</v>
          </cell>
          <cell r="G22">
            <v>7.49</v>
          </cell>
          <cell r="H22">
            <v>45.24</v>
          </cell>
          <cell r="I22">
            <v>4.96</v>
          </cell>
          <cell r="J22">
            <v>3.29</v>
          </cell>
          <cell r="L22">
            <v>4.9478</v>
          </cell>
        </row>
        <row r="23">
          <cell r="F23">
            <v>0.88</v>
          </cell>
          <cell r="G23">
            <v>0.08</v>
          </cell>
          <cell r="H23">
            <v>0.76</v>
          </cell>
          <cell r="I23">
            <v>0.08</v>
          </cell>
          <cell r="J23">
            <v>0.06</v>
          </cell>
          <cell r="K23">
            <v>0.08</v>
          </cell>
          <cell r="L23">
            <v>0.08</v>
          </cell>
        </row>
        <row r="24">
          <cell r="F24">
            <v>132.63</v>
          </cell>
          <cell r="G24">
            <v>12.72</v>
          </cell>
          <cell r="H24">
            <v>116.39</v>
          </cell>
          <cell r="I24">
            <v>12.72</v>
          </cell>
          <cell r="J24">
            <v>8.48</v>
          </cell>
          <cell r="L24">
            <v>12.72</v>
          </cell>
        </row>
        <row r="25">
          <cell r="F25">
            <v>58.620000000000005</v>
          </cell>
          <cell r="H25">
            <v>59.32999999999999</v>
          </cell>
          <cell r="I25">
            <v>6.489999999999999</v>
          </cell>
          <cell r="J25">
            <v>4.33</v>
          </cell>
          <cell r="K25">
            <v>6.489999999999999</v>
          </cell>
          <cell r="L25">
            <v>6.4944</v>
          </cell>
        </row>
        <row r="26">
          <cell r="F26">
            <v>9.56</v>
          </cell>
          <cell r="H26">
            <v>8.39</v>
          </cell>
          <cell r="I26">
            <v>0.92</v>
          </cell>
          <cell r="J26">
            <v>0.61</v>
          </cell>
          <cell r="K26">
            <v>0.92</v>
          </cell>
          <cell r="L26">
            <v>0.92</v>
          </cell>
        </row>
        <row r="27">
          <cell r="F27">
            <v>34.5</v>
          </cell>
          <cell r="G27">
            <v>3.31</v>
          </cell>
          <cell r="H27">
            <v>36.73</v>
          </cell>
          <cell r="I27">
            <v>4.02</v>
          </cell>
          <cell r="J27">
            <v>2.68</v>
          </cell>
          <cell r="K27">
            <v>4.02</v>
          </cell>
          <cell r="L27">
            <v>4.02</v>
          </cell>
        </row>
        <row r="28">
          <cell r="F28">
            <v>7.59</v>
          </cell>
          <cell r="G28">
            <v>0.73</v>
          </cell>
          <cell r="H28">
            <v>8.08</v>
          </cell>
          <cell r="I28">
            <v>0.88</v>
          </cell>
          <cell r="J28">
            <v>0.59</v>
          </cell>
          <cell r="K28">
            <v>0.88</v>
          </cell>
          <cell r="L28">
            <v>0.8844</v>
          </cell>
        </row>
        <row r="29">
          <cell r="F29">
            <v>4.08</v>
          </cell>
          <cell r="G29">
            <v>0.39</v>
          </cell>
          <cell r="H29">
            <v>3.59</v>
          </cell>
          <cell r="I29">
            <v>0.39</v>
          </cell>
          <cell r="J29">
            <v>0.26</v>
          </cell>
          <cell r="K29">
            <v>0.39</v>
          </cell>
          <cell r="L29">
            <v>0.39</v>
          </cell>
        </row>
        <row r="30">
          <cell r="F30">
            <v>2.89</v>
          </cell>
          <cell r="G30">
            <v>0.28</v>
          </cell>
          <cell r="H30">
            <v>2.54</v>
          </cell>
          <cell r="I30">
            <v>0.28</v>
          </cell>
          <cell r="J30">
            <v>0.19</v>
          </cell>
          <cell r="K30">
            <v>0.28</v>
          </cell>
          <cell r="L30">
            <v>0.28</v>
          </cell>
        </row>
        <row r="31">
          <cell r="F31">
            <v>58.78000000000001</v>
          </cell>
          <cell r="G31">
            <v>5.629999999999999</v>
          </cell>
          <cell r="H31">
            <v>67.16000000000001</v>
          </cell>
          <cell r="I31">
            <v>7.35</v>
          </cell>
          <cell r="J31">
            <v>4.8999999999999915</v>
          </cell>
          <cell r="L31">
            <v>7.3374</v>
          </cell>
        </row>
        <row r="32">
          <cell r="F32">
            <v>2.44</v>
          </cell>
          <cell r="G32">
            <v>0.23</v>
          </cell>
          <cell r="H32">
            <v>2.14</v>
          </cell>
          <cell r="I32">
            <v>0.24000000000000002</v>
          </cell>
          <cell r="J32">
            <v>0.1599999999999966</v>
          </cell>
          <cell r="K32">
            <v>0.24</v>
          </cell>
          <cell r="L32">
            <v>0.23</v>
          </cell>
        </row>
        <row r="33">
          <cell r="F33">
            <v>44.52</v>
          </cell>
          <cell r="G33">
            <v>4.27</v>
          </cell>
          <cell r="H33">
            <v>51.85</v>
          </cell>
          <cell r="I33">
            <v>5.67</v>
          </cell>
          <cell r="J33">
            <v>3.78</v>
          </cell>
          <cell r="L33">
            <v>5.67</v>
          </cell>
        </row>
        <row r="34">
          <cell r="F34">
            <v>9.8</v>
          </cell>
          <cell r="G34">
            <v>0.94</v>
          </cell>
          <cell r="H34">
            <v>11.41</v>
          </cell>
          <cell r="I34">
            <v>1.25</v>
          </cell>
          <cell r="J34">
            <v>0.83</v>
          </cell>
          <cell r="K34">
            <v>1.24</v>
          </cell>
          <cell r="L34">
            <v>1.2474</v>
          </cell>
        </row>
        <row r="35">
          <cell r="F35">
            <v>0.13</v>
          </cell>
          <cell r="G35">
            <v>0.01</v>
          </cell>
          <cell r="H35">
            <v>0.11</v>
          </cell>
          <cell r="I35">
            <v>0.01</v>
          </cell>
          <cell r="J35">
            <v>0.010000000000000273</v>
          </cell>
          <cell r="K35">
            <v>0.01</v>
          </cell>
          <cell r="L35">
            <v>0.01</v>
          </cell>
        </row>
        <row r="36">
          <cell r="F36">
            <v>1.89</v>
          </cell>
          <cell r="G36">
            <v>0.18</v>
          </cell>
          <cell r="H36">
            <v>1.65</v>
          </cell>
          <cell r="I36">
            <v>0.18</v>
          </cell>
          <cell r="J36">
            <v>0.119999999999995</v>
          </cell>
          <cell r="K36">
            <v>0.17999721004323685</v>
          </cell>
          <cell r="L36">
            <v>0.18</v>
          </cell>
        </row>
        <row r="37">
          <cell r="F37">
            <v>13.41</v>
          </cell>
          <cell r="G37">
            <v>1.29</v>
          </cell>
          <cell r="H37">
            <v>9.71</v>
          </cell>
          <cell r="J37">
            <v>0.71</v>
          </cell>
          <cell r="L37">
            <v>1.06</v>
          </cell>
        </row>
        <row r="38">
          <cell r="H38">
            <v>507.78</v>
          </cell>
          <cell r="J38">
            <v>37.01999999999999</v>
          </cell>
          <cell r="L38">
            <v>55.519600000000004</v>
          </cell>
        </row>
        <row r="39">
          <cell r="I39">
            <v>55.51619533878259</v>
          </cell>
          <cell r="K39">
            <v>55.51913929834086</v>
          </cell>
          <cell r="L39">
            <v>55.519600000000004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="60" zoomScalePageLayoutView="0" workbookViewId="0" topLeftCell="A16">
      <selection activeCell="K52" sqref="K52"/>
    </sheetView>
  </sheetViews>
  <sheetFormatPr defaultColWidth="9.140625" defaultRowHeight="15"/>
  <cols>
    <col min="1" max="1" width="5.7109375" style="1" customWidth="1"/>
    <col min="2" max="2" width="26.57421875" style="1" customWidth="1"/>
    <col min="3" max="3" width="6.8515625" style="1" customWidth="1"/>
    <col min="4" max="4" width="11.421875" style="1" customWidth="1"/>
    <col min="5" max="5" width="11.00390625" style="1" customWidth="1"/>
    <col min="6" max="6" width="10.140625" style="1" customWidth="1"/>
    <col min="7" max="7" width="9.8515625" style="1" customWidth="1"/>
    <col min="8" max="8" width="10.00390625" style="1" customWidth="1"/>
    <col min="9" max="9" width="9.7109375" style="1" customWidth="1"/>
    <col min="10" max="10" width="13.00390625" style="1" customWidth="1"/>
    <col min="11" max="16384" width="9.140625" style="1" customWidth="1"/>
  </cols>
  <sheetData>
    <row r="1" spans="7:10" ht="15.75" customHeight="1">
      <c r="G1" s="50" t="s">
        <v>0</v>
      </c>
      <c r="H1" s="51"/>
      <c r="I1" s="51"/>
      <c r="J1" s="52"/>
    </row>
    <row r="2" spans="7:10" ht="15.75" customHeight="1">
      <c r="G2" s="105" t="s">
        <v>78</v>
      </c>
      <c r="H2" s="105"/>
      <c r="I2" s="53"/>
      <c r="J2" s="52"/>
    </row>
    <row r="3" spans="7:10" ht="15.75" customHeight="1">
      <c r="G3" s="107" t="s">
        <v>80</v>
      </c>
      <c r="H3" s="107"/>
      <c r="I3" s="53"/>
      <c r="J3" s="52"/>
    </row>
    <row r="4" spans="7:10" ht="15.75" customHeight="1">
      <c r="G4" s="105"/>
      <c r="H4" s="51"/>
      <c r="I4" s="51"/>
      <c r="J4" s="52"/>
    </row>
    <row r="5" ht="15.75" customHeight="1"/>
    <row r="6" spans="1:10" ht="15.75" customHeight="1">
      <c r="A6" s="180" t="s">
        <v>65</v>
      </c>
      <c r="B6" s="180"/>
      <c r="C6" s="180"/>
      <c r="D6" s="180"/>
      <c r="E6" s="180"/>
      <c r="F6" s="180"/>
      <c r="G6" s="180"/>
      <c r="H6" s="180"/>
      <c r="I6" s="180"/>
      <c r="J6" s="180"/>
    </row>
    <row r="7" ht="15.75" customHeight="1"/>
    <row r="8" spans="1:10" ht="18.75" customHeight="1">
      <c r="A8" s="12"/>
      <c r="B8" s="13"/>
      <c r="C8" s="12"/>
      <c r="D8" s="14" t="s">
        <v>1</v>
      </c>
      <c r="E8" s="13"/>
      <c r="F8" s="14" t="s">
        <v>2</v>
      </c>
      <c r="G8" s="15"/>
      <c r="H8" s="14" t="s">
        <v>3</v>
      </c>
      <c r="I8" s="15"/>
      <c r="J8" s="12" t="s">
        <v>4</v>
      </c>
    </row>
    <row r="9" spans="1:10" ht="18.75" customHeight="1">
      <c r="A9" s="16" t="s">
        <v>5</v>
      </c>
      <c r="B9" s="17" t="s">
        <v>6</v>
      </c>
      <c r="C9" s="16"/>
      <c r="D9" s="18"/>
      <c r="E9" s="17"/>
      <c r="F9" s="18" t="s">
        <v>64</v>
      </c>
      <c r="G9" s="19"/>
      <c r="H9" s="18" t="s">
        <v>8</v>
      </c>
      <c r="I9" s="19"/>
      <c r="J9" s="16" t="s">
        <v>9</v>
      </c>
    </row>
    <row r="10" spans="1:10" ht="18.75" customHeight="1">
      <c r="A10" s="16" t="s">
        <v>10</v>
      </c>
      <c r="B10" s="17"/>
      <c r="C10" s="16"/>
      <c r="D10" s="20"/>
      <c r="E10" s="21"/>
      <c r="F10" s="20"/>
      <c r="G10" s="22"/>
      <c r="H10" s="20"/>
      <c r="I10" s="22"/>
      <c r="J10" s="23" t="s">
        <v>11</v>
      </c>
    </row>
    <row r="11" spans="1:10" ht="40.5" customHeight="1">
      <c r="A11" s="24"/>
      <c r="B11" s="25"/>
      <c r="C11" s="24"/>
      <c r="D11" s="26" t="s">
        <v>12</v>
      </c>
      <c r="E11" s="27" t="s">
        <v>13</v>
      </c>
      <c r="F11" s="26" t="s">
        <v>12</v>
      </c>
      <c r="G11" s="27" t="s">
        <v>13</v>
      </c>
      <c r="H11" s="26" t="s">
        <v>12</v>
      </c>
      <c r="I11" s="27" t="s">
        <v>13</v>
      </c>
      <c r="J11" s="27" t="s">
        <v>13</v>
      </c>
    </row>
    <row r="12" spans="1:10" ht="15.75" customHeight="1">
      <c r="A12" s="24">
        <v>1</v>
      </c>
      <c r="B12" s="28">
        <v>2</v>
      </c>
      <c r="C12" s="29">
        <v>3</v>
      </c>
      <c r="D12" s="30">
        <v>4</v>
      </c>
      <c r="E12" s="30">
        <v>5</v>
      </c>
      <c r="F12" s="30">
        <v>6</v>
      </c>
      <c r="G12" s="30">
        <v>7</v>
      </c>
      <c r="H12" s="30">
        <v>8</v>
      </c>
      <c r="I12" s="30">
        <v>9</v>
      </c>
      <c r="J12" s="30">
        <v>10</v>
      </c>
    </row>
    <row r="13" spans="1:10" ht="15.75" customHeight="1">
      <c r="A13" s="31">
        <v>1</v>
      </c>
      <c r="B13" s="32" t="s">
        <v>14</v>
      </c>
      <c r="C13" s="33" t="s">
        <v>15</v>
      </c>
      <c r="D13" s="8">
        <v>10424.793</v>
      </c>
      <c r="E13" s="8">
        <v>10424.793</v>
      </c>
      <c r="F13" s="8">
        <v>9148.168</v>
      </c>
      <c r="G13" s="8">
        <v>9148.168</v>
      </c>
      <c r="H13" s="8">
        <v>666.677</v>
      </c>
      <c r="I13" s="8">
        <v>666.677</v>
      </c>
      <c r="J13" s="11">
        <v>1</v>
      </c>
    </row>
    <row r="14" spans="1:12" ht="31.5" customHeight="1">
      <c r="A14" s="34">
        <v>2</v>
      </c>
      <c r="B14" s="35" t="s">
        <v>16</v>
      </c>
      <c r="C14" s="36" t="s">
        <v>17</v>
      </c>
      <c r="D14" s="10">
        <v>17686.96</v>
      </c>
      <c r="E14" s="10">
        <f>E15+E26+E32</f>
        <v>1696.3200000000002</v>
      </c>
      <c r="F14" s="10">
        <f>'[1]виробництво'!H11+'[1]транспорт.'!H13+'[1]постачання'!H13</f>
        <v>27977.3852</v>
      </c>
      <c r="G14" s="10">
        <f>'[1]виробництво'!I11+'[1]транспорт.'!I13+'[1]постачання'!I13</f>
        <v>3058.28</v>
      </c>
      <c r="H14" s="10">
        <f>'[1]виробництво'!J11+'[1]транспорт.'!J13+'[1]постачання'!J13</f>
        <v>2038.7411999999997</v>
      </c>
      <c r="I14" s="10">
        <f>'[1]виробництво'!K11+'[1]транспорт.'!K13+'[1]постачання'!K13</f>
        <v>3058.271367609802</v>
      </c>
      <c r="J14" s="10">
        <f>'[1]виробництво'!L11+'[1]транспорт.'!L13+'[1]постачання'!L13</f>
        <v>2222.6002000000003</v>
      </c>
      <c r="K14" s="37"/>
      <c r="L14" s="37"/>
    </row>
    <row r="15" spans="1:12" ht="15.75" customHeight="1">
      <c r="A15" s="34">
        <v>3</v>
      </c>
      <c r="B15" s="35" t="s">
        <v>66</v>
      </c>
      <c r="C15" s="36" t="s">
        <v>17</v>
      </c>
      <c r="D15" s="10">
        <f>'[1]виробництво'!F12+'[1]транспорт.'!F14+'[1]постачання'!F14</f>
        <v>14751.515800000001</v>
      </c>
      <c r="E15" s="10">
        <f>E16+E22+E23+E24+E25</f>
        <v>1414.72</v>
      </c>
      <c r="F15" s="10">
        <f>'[1]виробництво'!H12+'[1]транспорт.'!H14+'[1]постачання'!H14</f>
        <v>25265.115200000004</v>
      </c>
      <c r="G15" s="10">
        <f>'[1]виробництво'!I12+'[1]транспорт.'!I14+'[1]постачання'!I14</f>
        <v>2761.7799999999997</v>
      </c>
      <c r="H15" s="10">
        <f>'[1]виробництво'!J12+'[1]транспорт.'!J14+'[1]постачання'!J14</f>
        <v>1841.0883999999996</v>
      </c>
      <c r="I15" s="10">
        <v>2761.78</v>
      </c>
      <c r="J15" s="10">
        <f>'[1]виробництво'!L12+'[1]транспорт.'!L14+'[1]постачання'!L14</f>
        <v>1926.1052000000002</v>
      </c>
      <c r="K15" s="37"/>
      <c r="L15" s="37"/>
    </row>
    <row r="16" spans="1:12" ht="27.75" customHeight="1">
      <c r="A16" s="34">
        <v>3.1</v>
      </c>
      <c r="B16" s="38" t="s">
        <v>19</v>
      </c>
      <c r="C16" s="39" t="s">
        <v>17</v>
      </c>
      <c r="D16" s="9">
        <f>'[1]виробництво'!F13+'[1]транспорт.'!F15+'[1]постачання'!F15</f>
        <v>12622.7</v>
      </c>
      <c r="E16" s="9">
        <f>E17+E18+E19+E20</f>
        <v>1210.53</v>
      </c>
      <c r="F16" s="9">
        <f>'[1]виробництво'!H13+'[1]транспорт.'!H15+'[1]постачання'!H15</f>
        <v>15087.516</v>
      </c>
      <c r="G16" s="9">
        <f>'[1]виробництво'!I13+'[1]транспорт.'!I15+'[1]постачання'!I15</f>
        <v>1649.22</v>
      </c>
      <c r="H16" s="9">
        <f>'[1]виробництво'!J13+'[1]транспорт.'!J15+'[1]постачання'!J15</f>
        <v>1099.956</v>
      </c>
      <c r="I16" s="9">
        <f>I17+I18+I19+I20</f>
        <v>1650.0699999999997</v>
      </c>
      <c r="J16" s="9">
        <f>'[1]виробництво'!L13+'[1]транспорт.'!L15+'[1]постачання'!L15</f>
        <v>1277.9800000000002</v>
      </c>
      <c r="K16" s="37"/>
      <c r="L16" s="37"/>
    </row>
    <row r="17" spans="1:12" ht="15" customHeight="1">
      <c r="A17" s="34" t="s">
        <v>20</v>
      </c>
      <c r="B17" s="40" t="s">
        <v>21</v>
      </c>
      <c r="C17" s="39" t="s">
        <v>17</v>
      </c>
      <c r="D17" s="9">
        <f>'[1]виробництво'!F14+'[1]транспорт.'!F16+'[1]постачання'!F16</f>
        <v>11709.27</v>
      </c>
      <c r="E17" s="9">
        <f>'[1]виробництво'!G14+'[1]транспорт.'!G16+'[1]постачання'!G16</f>
        <v>1123.21</v>
      </c>
      <c r="F17" s="9">
        <f>'[1]виробництво'!H14+'[1]транспорт.'!H16+'[1]постачання'!H16</f>
        <v>13672.88</v>
      </c>
      <c r="G17" s="9">
        <f>'[1]виробництво'!I14+'[1]транспорт.'!I16+'[1]постачання'!I16</f>
        <v>1494.6</v>
      </c>
      <c r="H17" s="9">
        <f>'[1]виробництво'!J14+'[1]транспорт.'!J16+'[1]постачання'!J16</f>
        <v>991.923</v>
      </c>
      <c r="I17" s="9">
        <f>'[1]виробництво'!K14+'[1]транспорт.'!K16+'[1]постачання'!K16</f>
        <v>1487.86</v>
      </c>
      <c r="J17" s="9">
        <f>'[1]виробництво'!L14+'[1]транспорт.'!L16+'[1]постачання'!L16</f>
        <v>1154.88</v>
      </c>
      <c r="K17" s="37"/>
      <c r="L17" s="37"/>
    </row>
    <row r="18" spans="1:12" ht="33" customHeight="1">
      <c r="A18" s="34" t="s">
        <v>22</v>
      </c>
      <c r="B18" s="41" t="s">
        <v>23</v>
      </c>
      <c r="C18" s="39" t="s">
        <v>17</v>
      </c>
      <c r="D18" s="9">
        <f>'[1]виробництво'!F15+'[1]транспорт.'!F17+'[1]постачання'!F17</f>
        <v>730.16</v>
      </c>
      <c r="E18" s="9">
        <v>69.74</v>
      </c>
      <c r="F18" s="9">
        <f>'[1]виробництво'!H15+'[1]транспорт.'!H17+'[1]постачання'!H17</f>
        <v>734.646</v>
      </c>
      <c r="G18" s="9">
        <f>'[1]виробництво'!I15+'[1]транспорт.'!I17+'[1]постачання'!I17</f>
        <v>80.28999999999999</v>
      </c>
      <c r="H18" s="9">
        <f>'[1]виробництво'!J15+'[1]транспорт.'!J17+'[1]постачання'!J17</f>
        <v>53.293</v>
      </c>
      <c r="I18" s="9">
        <f>'[1]виробництво'!K15+'[1]транспорт.'!K17+'[1]постачання'!K17</f>
        <v>80.11</v>
      </c>
      <c r="J18" s="9">
        <f>'[1]виробництво'!L15+'[1]транспорт.'!L17+'[1]постачання'!L17</f>
        <v>80.28</v>
      </c>
      <c r="K18" s="37"/>
      <c r="L18" s="37"/>
    </row>
    <row r="19" spans="1:12" ht="15.75" customHeight="1">
      <c r="A19" s="34" t="s">
        <v>24</v>
      </c>
      <c r="B19" s="41" t="s">
        <v>25</v>
      </c>
      <c r="C19" s="39" t="s">
        <v>17</v>
      </c>
      <c r="D19" s="9">
        <f>'[1]виробництво'!F16+'[1]транспорт.'!F18+'[1]постачання'!F18</f>
        <v>75.37</v>
      </c>
      <c r="E19" s="9">
        <f>'[1]виробництво'!G16+'[1]транспорт.'!G18+'[1]постачання'!G18</f>
        <v>7.23</v>
      </c>
      <c r="F19" s="9">
        <f>'[1]виробництво'!H16+'[1]транспорт.'!H18+'[1]постачання'!H18</f>
        <v>61.31</v>
      </c>
      <c r="G19" s="9">
        <f>'[1]виробництво'!I16+'[1]транспорт.'!I18+'[1]постачання'!I18</f>
        <v>6.7</v>
      </c>
      <c r="H19" s="9">
        <f>'[1]виробництво'!J16+'[1]транспорт.'!J18+'[1]постачання'!J18</f>
        <v>9.65</v>
      </c>
      <c r="I19" s="9">
        <f>'[1]виробництво'!K16+'[1]транспорт.'!K18+'[1]постачання'!K18</f>
        <v>14.47</v>
      </c>
      <c r="J19" s="9">
        <f>'[1]виробництво'!L16+'[1]транспорт.'!L18+'[1]постачання'!L18</f>
        <v>7.23</v>
      </c>
      <c r="K19" s="37"/>
      <c r="L19" s="37"/>
    </row>
    <row r="20" spans="1:12" ht="15.75" customHeight="1">
      <c r="A20" s="34" t="s">
        <v>26</v>
      </c>
      <c r="B20" s="41" t="s">
        <v>27</v>
      </c>
      <c r="C20" s="42" t="s">
        <v>17</v>
      </c>
      <c r="D20" s="9">
        <f>'[1]виробництво'!F17+'[1]транспорт.'!F19+'[1]постачання'!F19</f>
        <v>107.9</v>
      </c>
      <c r="E20" s="9">
        <f>'[1]виробництво'!G17+'[1]транспорт.'!G19+'[1]постачання'!G19</f>
        <v>10.350000000000001</v>
      </c>
      <c r="F20" s="9">
        <f>'[1]виробництво'!H17+'[1]транспорт.'!H19+'[1]постачання'!H19</f>
        <v>618.68</v>
      </c>
      <c r="G20" s="9">
        <f>'[1]виробництво'!I17+'[1]транспорт.'!I19+'[1]постачання'!I19</f>
        <v>67.63</v>
      </c>
      <c r="H20" s="9">
        <f>'[1]виробництво'!J17+'[1]транспорт.'!J19+'[1]постачання'!J19</f>
        <v>45.089999999999996</v>
      </c>
      <c r="I20" s="9">
        <f>'[1]виробництво'!K17+'[1]транспорт.'!K19+'[1]постачання'!K19</f>
        <v>67.63</v>
      </c>
      <c r="J20" s="9">
        <f>'[1]виробництво'!L17+'[1]транспорт.'!L19+'[1]постачання'!L19</f>
        <v>35.59</v>
      </c>
      <c r="K20" s="37"/>
      <c r="L20" s="37"/>
    </row>
    <row r="21" spans="1:12" ht="15.75" customHeight="1">
      <c r="A21" s="34"/>
      <c r="B21" s="41" t="s">
        <v>28</v>
      </c>
      <c r="C21" s="42"/>
      <c r="D21" s="9">
        <v>45.45</v>
      </c>
      <c r="E21" s="9">
        <v>10.73</v>
      </c>
      <c r="F21" s="9">
        <v>269.25</v>
      </c>
      <c r="G21" s="9">
        <v>29.44</v>
      </c>
      <c r="H21" s="9">
        <v>19.62</v>
      </c>
      <c r="I21" s="9">
        <v>29.44</v>
      </c>
      <c r="J21" s="9">
        <v>16.52</v>
      </c>
      <c r="K21" s="37"/>
      <c r="L21" s="37"/>
    </row>
    <row r="22" spans="1:12" ht="15.75" customHeight="1">
      <c r="A22" s="34" t="s">
        <v>29</v>
      </c>
      <c r="B22" s="38" t="s">
        <v>30</v>
      </c>
      <c r="C22" s="42" t="s">
        <v>17</v>
      </c>
      <c r="D22" s="9">
        <f>'[1]виробництво'!F19+'[1]транспорт.'!F21+'[1]постачання'!F21</f>
        <v>1469.2800000000002</v>
      </c>
      <c r="E22" s="9">
        <f>'[1]виробництво'!G19+'[1]транспорт.'!G21+'[1]постачання'!G21</f>
        <v>140.93</v>
      </c>
      <c r="F22" s="9">
        <f>'[1]виробництво'!H19+'[1]транспорт.'!H21+'[1]постачання'!H21</f>
        <v>7352.49</v>
      </c>
      <c r="G22" s="9">
        <f>'[1]виробництво'!I19+'[1]транспорт.'!I21+'[1]постачання'!I21</f>
        <v>803.73</v>
      </c>
      <c r="H22" s="9">
        <f>'[1]виробництво'!J19+'[1]транспорт.'!J21+'[1]постачання'!J21</f>
        <v>535.4100000000001</v>
      </c>
      <c r="I22" s="9">
        <v>803.12</v>
      </c>
      <c r="J22" s="9">
        <f>'[1]виробництво'!L19+'[1]транспорт.'!L21+'[1]постачання'!L21</f>
        <v>465.16</v>
      </c>
      <c r="K22" s="37"/>
      <c r="L22" s="37"/>
    </row>
    <row r="23" spans="1:12" ht="15.75" customHeight="1">
      <c r="A23" s="34" t="s">
        <v>31</v>
      </c>
      <c r="B23" s="43" t="s">
        <v>32</v>
      </c>
      <c r="C23" s="42" t="s">
        <v>17</v>
      </c>
      <c r="D23" s="9">
        <f>'[1]виробництво'!F20+'[1]транспорт.'!F22+'[1]постачання'!F22</f>
        <v>323.24580000000003</v>
      </c>
      <c r="E23" s="9">
        <f>'[1]виробництво'!G20+'[1]транспорт.'!G22+'[1]постачання'!G22</f>
        <v>31.009999999999998</v>
      </c>
      <c r="F23" s="9">
        <f>'[1]виробництво'!H20+'[1]транспорт.'!H22+'[1]постачання'!H22</f>
        <v>1617.5492</v>
      </c>
      <c r="G23" s="9">
        <f>'[1]виробництво'!I20+'[1]транспорт.'!I22+'[1]постачання'!I22</f>
        <v>176.82999999999998</v>
      </c>
      <c r="H23" s="9">
        <f>'[1]виробництво'!J20+'[1]транспорт.'!J22+'[1]постачання'!J22</f>
        <v>117.78240000000001</v>
      </c>
      <c r="I23" s="9">
        <v>176.68</v>
      </c>
      <c r="J23" s="9">
        <f>'[1]виробництво'!L20+'[1]транспорт.'!L22+'[1]постачання'!L22</f>
        <v>102.3352</v>
      </c>
      <c r="K23" s="37"/>
      <c r="L23" s="37"/>
    </row>
    <row r="24" spans="1:12" ht="15.75" customHeight="1">
      <c r="A24" s="34" t="s">
        <v>33</v>
      </c>
      <c r="B24" s="38" t="s">
        <v>34</v>
      </c>
      <c r="C24" s="42" t="s">
        <v>17</v>
      </c>
      <c r="D24" s="9">
        <f>'[1]виробництво'!F21+'[1]транспорт.'!F23+'[1]постачання'!F23</f>
        <v>67.42</v>
      </c>
      <c r="E24" s="9">
        <f>'[1]виробництво'!G21+'[1]транспорт.'!G23+'[1]постачання'!G23</f>
        <v>6.46</v>
      </c>
      <c r="F24" s="9">
        <f>'[1]виробництво'!H21+'[1]транспорт.'!H23+'[1]постачання'!H23</f>
        <v>284.05</v>
      </c>
      <c r="G24" s="9">
        <f>'[1]виробництво'!I21+'[1]транспорт.'!I23+'[1]постачання'!I23</f>
        <v>31.049999999999997</v>
      </c>
      <c r="H24" s="9">
        <f>'[1]виробництво'!J21+'[1]транспорт.'!J23+'[1]постачання'!J23</f>
        <v>20.700000000000017</v>
      </c>
      <c r="I24" s="9">
        <f>'[1]виробництво'!K21+'[1]транспорт.'!K23+'[1]постачання'!K23</f>
        <v>31.04</v>
      </c>
      <c r="J24" s="9">
        <f>'[1]виробництво'!L21+'[1]транспорт.'!L23+'[1]постачання'!L23</f>
        <v>18.389999999999997</v>
      </c>
      <c r="K24" s="37"/>
      <c r="L24" s="37"/>
    </row>
    <row r="25" spans="1:12" ht="15.75" customHeight="1">
      <c r="A25" s="34" t="s">
        <v>35</v>
      </c>
      <c r="B25" s="38" t="s">
        <v>36</v>
      </c>
      <c r="C25" s="42" t="s">
        <v>17</v>
      </c>
      <c r="D25" s="9">
        <f>'[1]виробництво'!F22+'[1]транспорт.'!F24+'[1]постачання'!F24</f>
        <v>268.87</v>
      </c>
      <c r="E25" s="9">
        <f>'[1]виробництво'!G22+'[1]транспорт.'!G24+'[1]постачання'!G24</f>
        <v>25.79</v>
      </c>
      <c r="F25" s="9">
        <f>'[1]виробництво'!H22+'[1]транспорт.'!H24+'[1]постачання'!H24</f>
        <v>923.51</v>
      </c>
      <c r="G25" s="9">
        <f>'[1]виробництво'!I22+'[1]транспорт.'!I24+'[1]постачання'!I24</f>
        <v>100.95</v>
      </c>
      <c r="H25" s="9">
        <f>'[1]виробництво'!J22+'[1]транспорт.'!J24+'[1]постачання'!J24</f>
        <v>67.23999999999991</v>
      </c>
      <c r="I25" s="9">
        <v>100.86</v>
      </c>
      <c r="J25" s="9">
        <f>'[1]виробництво'!L22+'[1]транспорт.'!L24+'[1]постачання'!L24</f>
        <v>62.239999999999995</v>
      </c>
      <c r="K25" s="37"/>
      <c r="L25" s="37"/>
    </row>
    <row r="26" spans="1:12" ht="33" customHeight="1">
      <c r="A26" s="34">
        <v>4</v>
      </c>
      <c r="B26" s="35" t="s">
        <v>37</v>
      </c>
      <c r="C26" s="44" t="s">
        <v>17</v>
      </c>
      <c r="D26" s="10">
        <f>'[1]виробництво'!F23+'[1]транспорт.'!F25+'[1]постачання'!F25</f>
        <v>1465.9717999999998</v>
      </c>
      <c r="E26" s="10">
        <f>E27+E28+E29+E30+E31</f>
        <v>140.64000000000001</v>
      </c>
      <c r="F26" s="10">
        <f>'[1]виробництво'!H23+'[1]транспорт.'!H25+'[1]постачання'!H25</f>
        <v>1296.4887999999999</v>
      </c>
      <c r="G26" s="10">
        <f>'[1]виробництво'!I23+'[1]транспорт.'!I25+'[1]постачання'!I25</f>
        <v>141.73000000000002</v>
      </c>
      <c r="H26" s="10">
        <f>'[1]виробництво'!J23+'[1]транспорт.'!J25+'[1]постачання'!J25</f>
        <v>94.48379999999999</v>
      </c>
      <c r="I26" s="10">
        <f>'[1]виробництво'!K23+'[1]транспорт.'!K25+'[1]постачання'!K25</f>
        <v>141.73200000000003</v>
      </c>
      <c r="J26" s="10">
        <f>'[1]виробництво'!L23+'[1]транспорт.'!L25+'[1]постачання'!L25</f>
        <v>141.73520000000002</v>
      </c>
      <c r="K26" s="37"/>
      <c r="L26" s="37"/>
    </row>
    <row r="27" spans="1:12" ht="15.75" customHeight="1">
      <c r="A27" s="34">
        <v>4.1</v>
      </c>
      <c r="B27" s="38" t="s">
        <v>38</v>
      </c>
      <c r="C27" s="42" t="s">
        <v>17</v>
      </c>
      <c r="D27" s="9">
        <f>'[1]виробництво'!F24+'[1]транспорт.'!F26+'[1]постачання'!F26</f>
        <v>239.01</v>
      </c>
      <c r="E27" s="9">
        <v>22.93</v>
      </c>
      <c r="F27" s="9">
        <f>'[1]виробництво'!H24+'[1]транспорт.'!H26+'[1]постачання'!H26</f>
        <v>209.75</v>
      </c>
      <c r="G27" s="9">
        <f>'[1]виробництво'!I24+'[1]транспорт.'!I26+'[1]постачання'!I26</f>
        <v>22.93</v>
      </c>
      <c r="H27" s="9">
        <f>'[1]виробництво'!J24+'[1]транспорт.'!J26+'[1]постачання'!J26</f>
        <v>15.28</v>
      </c>
      <c r="I27" s="9">
        <f>'[1]виробництво'!K24+'[1]транспорт.'!K26+'[1]постачання'!K26</f>
        <v>22.93</v>
      </c>
      <c r="J27" s="9">
        <f>'[1]виробництво'!L24+'[1]транспорт.'!L26+'[1]постачання'!L26</f>
        <v>22.93</v>
      </c>
      <c r="K27" s="37"/>
      <c r="L27" s="37"/>
    </row>
    <row r="28" spans="1:12" ht="15.75" customHeight="1">
      <c r="A28" s="34">
        <v>4.2</v>
      </c>
      <c r="B28" s="38" t="s">
        <v>30</v>
      </c>
      <c r="C28" s="42" t="s">
        <v>17</v>
      </c>
      <c r="D28" s="9">
        <f>'[1]виробництво'!F25+'[1]транспорт.'!F27+'[1]постачання'!F27</f>
        <v>862.6899999999999</v>
      </c>
      <c r="E28" s="9">
        <f>'[1]виробництво'!G25+'[1]транспорт.'!G27+'[1]постачання'!G27</f>
        <v>82.76</v>
      </c>
      <c r="F28" s="9">
        <f>'[1]виробництво'!H25+'[1]транспорт.'!H27+'[1]постачання'!H27</f>
        <v>765.27</v>
      </c>
      <c r="G28" s="9">
        <f>'[1]виробництво'!I25+'[1]транспорт.'!I27+'[1]постачання'!I27</f>
        <v>83.66</v>
      </c>
      <c r="H28" s="9">
        <f>'[1]виробництво'!J25+'[1]транспорт.'!J27+'[1]постачання'!J27</f>
        <v>55.769999999999996</v>
      </c>
      <c r="I28" s="9">
        <f>'[1]виробництво'!K25+'[1]транспорт.'!K27+'[1]постачання'!K27</f>
        <v>83.66199999999999</v>
      </c>
      <c r="J28" s="9">
        <f>'[1]виробництво'!L25+'[1]транспорт.'!L27+'[1]постачання'!L27</f>
        <v>83.66</v>
      </c>
      <c r="K28" s="37"/>
      <c r="L28" s="37"/>
    </row>
    <row r="29" spans="1:12" ht="15.75" customHeight="1">
      <c r="A29" s="34">
        <v>4.3</v>
      </c>
      <c r="B29" s="38" t="s">
        <v>39</v>
      </c>
      <c r="C29" s="42" t="s">
        <v>17</v>
      </c>
      <c r="D29" s="9">
        <f>'[1]виробництво'!F26+'[1]транспорт.'!F28+'[1]постачання'!F28</f>
        <v>189.7918</v>
      </c>
      <c r="E29" s="9">
        <f>'[1]виробництво'!G26+'[1]транспорт.'!G28+'[1]постачання'!G28</f>
        <v>18.21</v>
      </c>
      <c r="F29" s="9">
        <f>'[1]виробництво'!H26+'[1]транспорт.'!H28+'[1]постачання'!H28</f>
        <v>168.35880000000003</v>
      </c>
      <c r="G29" s="9">
        <f>'[1]виробництво'!I26+'[1]транспорт.'!I28+'[1]постачання'!I28</f>
        <v>18.4</v>
      </c>
      <c r="H29" s="9">
        <f>'[1]виробництво'!J26+'[1]транспорт.'!J28+'[1]постачання'!J28</f>
        <v>12.2638</v>
      </c>
      <c r="I29" s="9">
        <f>'[1]виробництво'!K26+'[1]транспорт.'!K28+'[1]постачання'!K28</f>
        <v>18.400000000000002</v>
      </c>
      <c r="J29" s="9">
        <f>'[1]виробництво'!L26+'[1]транспорт.'!L28+'[1]постачання'!L28</f>
        <v>18.4052</v>
      </c>
      <c r="K29" s="37"/>
      <c r="L29" s="37"/>
    </row>
    <row r="30" spans="1:12" ht="15.75" customHeight="1">
      <c r="A30" s="34">
        <v>4.4</v>
      </c>
      <c r="B30" s="38" t="s">
        <v>34</v>
      </c>
      <c r="C30" s="42" t="s">
        <v>17</v>
      </c>
      <c r="D30" s="9">
        <f>'[1]виробництво'!F27+'[1]транспорт.'!F29+'[1]постачання'!F29</f>
        <v>102.14999999999999</v>
      </c>
      <c r="E30" s="9">
        <f>'[1]виробництво'!G27+'[1]транспорт.'!G29+'[1]постачання'!G29</f>
        <v>9.8</v>
      </c>
      <c r="F30" s="9">
        <f>'[1]виробництво'!H27+'[1]транспорт.'!H29+'[1]постачання'!H29</f>
        <v>89.65</v>
      </c>
      <c r="G30" s="9">
        <f>'[1]виробництво'!I27+'[1]транспорт.'!I29+'[1]постачання'!I29</f>
        <v>9.8</v>
      </c>
      <c r="H30" s="9">
        <f>'[1]виробництво'!J27+'[1]транспорт.'!J29+'[1]постачання'!J29</f>
        <v>6.539999999999999</v>
      </c>
      <c r="I30" s="9">
        <f>'[1]виробництво'!K27+'[1]транспорт.'!K29+'[1]постачання'!K29</f>
        <v>9.8</v>
      </c>
      <c r="J30" s="9">
        <f>'[1]виробництво'!L27+'[1]транспорт.'!L29+'[1]постачання'!L29</f>
        <v>9.8</v>
      </c>
      <c r="K30" s="37"/>
      <c r="L30" s="37"/>
    </row>
    <row r="31" spans="1:12" ht="15.75" customHeight="1">
      <c r="A31" s="34">
        <v>4.5</v>
      </c>
      <c r="B31" s="38" t="s">
        <v>40</v>
      </c>
      <c r="C31" s="42" t="s">
        <v>17</v>
      </c>
      <c r="D31" s="9">
        <f>'[1]виробництво'!F28+'[1]транспорт.'!F30+'[1]постачання'!F30</f>
        <v>72.33</v>
      </c>
      <c r="E31" s="9">
        <f>'[1]виробництво'!G28+'[1]транспорт.'!G30+'[1]постачання'!G30</f>
        <v>6.9399999999999995</v>
      </c>
      <c r="F31" s="9">
        <f>'[1]виробництво'!H28+'[1]транспорт.'!H30+'[1]постачання'!H30</f>
        <v>63.46</v>
      </c>
      <c r="G31" s="9">
        <f>'[1]виробництво'!I28+'[1]транспорт.'!I30+'[1]постачання'!I30</f>
        <v>6.9399999999999995</v>
      </c>
      <c r="H31" s="9">
        <f>'[1]виробництво'!J28+'[1]транспорт.'!J30+'[1]постачання'!J30</f>
        <v>4.63</v>
      </c>
      <c r="I31" s="9">
        <f>'[1]виробництво'!K28+'[1]транспорт.'!K30+'[1]постачання'!K30</f>
        <v>6.9399999999999995</v>
      </c>
      <c r="J31" s="9">
        <f>'[1]виробництво'!L28+'[1]транспорт.'!L30+'[1]постачання'!L30</f>
        <v>6.9399999999999995</v>
      </c>
      <c r="K31" s="37"/>
      <c r="L31" s="37"/>
    </row>
    <row r="32" spans="1:12" ht="27.75" customHeight="1">
      <c r="A32" s="34">
        <v>5</v>
      </c>
      <c r="B32" s="35" t="s">
        <v>41</v>
      </c>
      <c r="C32" s="44" t="s">
        <v>17</v>
      </c>
      <c r="D32" s="10">
        <f>'[1]виробництво'!F29+'[1]транспорт.'!F31+'[1]постачання'!F31</f>
        <v>1469.4812000000002</v>
      </c>
      <c r="E32" s="10">
        <f>'[1]виробництво'!G29+'[1]транспорт.'!G31+'[1]постачання'!G31</f>
        <v>140.96</v>
      </c>
      <c r="F32" s="10">
        <f>'[1]виробництво'!H29+'[1]транспорт.'!H31+'[1]постачання'!H31</f>
        <v>1415.7812000000004</v>
      </c>
      <c r="G32" s="10">
        <f>'[1]виробництво'!I29+'[1]транспорт.'!I31+'[1]постачання'!I31</f>
        <v>154.77</v>
      </c>
      <c r="H32" s="10">
        <f>'[1]виробництво'!J29+'[1]транспорт.'!J31+'[1]постачання'!J31</f>
        <v>103.16899999999998</v>
      </c>
      <c r="I32" s="10">
        <f>I33+I34+I35+I36+I37</f>
        <v>154.76999721004321</v>
      </c>
      <c r="J32" s="10">
        <f>'[1]виробництво'!L29+'[1]транспорт.'!L31+'[1]постачання'!L31</f>
        <v>154.7598</v>
      </c>
      <c r="K32" s="37"/>
      <c r="L32" s="37"/>
    </row>
    <row r="33" spans="1:12" ht="15.75" customHeight="1">
      <c r="A33" s="34">
        <v>5.1</v>
      </c>
      <c r="B33" s="38" t="s">
        <v>42</v>
      </c>
      <c r="C33" s="42" t="s">
        <v>17</v>
      </c>
      <c r="D33" s="9">
        <f>'[1]виробництво'!F30+'[1]транспорт.'!F32+'[1]постачання'!F32</f>
        <v>60.989999999999995</v>
      </c>
      <c r="E33" s="9">
        <f>'[1]виробництво'!G30+'[1]транспорт.'!G32+'[1]постачання'!G32</f>
        <v>5.840000000000001</v>
      </c>
      <c r="F33" s="9">
        <f>'[1]виробництво'!H30+'[1]транспорт.'!H32+'[1]постачання'!H32</f>
        <v>53.52</v>
      </c>
      <c r="G33" s="9">
        <f>'[1]виробництво'!I30+'[1]транспорт.'!I32+'[1]постачання'!I32</f>
        <v>5.8500000000000005</v>
      </c>
      <c r="H33" s="9">
        <f>'[1]виробництво'!J30+'[1]транспорт.'!J32+'[1]постачання'!J32</f>
        <v>3.8999999999999937</v>
      </c>
      <c r="I33" s="9">
        <f>'[1]виробництво'!K30+'[1]транспорт.'!K32+'[1]постачання'!K32</f>
        <v>5.8500000000000005</v>
      </c>
      <c r="J33" s="9">
        <f>'[1]виробництво'!L30+'[1]транспорт.'!L32+'[1]постачання'!L32</f>
        <v>5.840000000000001</v>
      </c>
      <c r="K33" s="37"/>
      <c r="L33" s="37"/>
    </row>
    <row r="34" spans="1:12" ht="15.75" customHeight="1">
      <c r="A34" s="34">
        <v>5.2</v>
      </c>
      <c r="B34" s="38" t="s">
        <v>30</v>
      </c>
      <c r="C34" s="42" t="s">
        <v>17</v>
      </c>
      <c r="D34" s="9">
        <f>'[1]виробництво'!F31+'[1]транспорт.'!F33+'[1]постачання'!F33</f>
        <v>1113.14</v>
      </c>
      <c r="E34" s="9">
        <f>'[1]виробництво'!G31+'[1]транспорт.'!G33+'[1]постачання'!G33</f>
        <v>106.78</v>
      </c>
      <c r="F34" s="9">
        <f>'[1]виробництво'!H31+'[1]транспорт.'!H33+'[1]постачання'!H33</f>
        <v>1080.31</v>
      </c>
      <c r="G34" s="9">
        <f>'[1]виробництво'!I31+'[1]транспорт.'!I33+'[1]постачання'!I33</f>
        <v>118.09</v>
      </c>
      <c r="H34" s="9">
        <f>'[1]виробництво'!J31+'[1]транспорт.'!J33+'[1]постачання'!J33</f>
        <v>78.72999999999999</v>
      </c>
      <c r="I34" s="9">
        <v>118.09</v>
      </c>
      <c r="J34" s="9">
        <f>'[1]виробництво'!L31+'[1]транспорт.'!L33+'[1]постачання'!L33</f>
        <v>118.09</v>
      </c>
      <c r="K34" s="37"/>
      <c r="L34" s="37"/>
    </row>
    <row r="35" spans="1:12" ht="15.75" customHeight="1">
      <c r="A35" s="34">
        <v>5.3</v>
      </c>
      <c r="B35" s="43" t="s">
        <v>32</v>
      </c>
      <c r="C35" s="42" t="s">
        <v>17</v>
      </c>
      <c r="D35" s="9">
        <f>'[1]виробництво'!F32+'[1]транспорт.'!F34+'[1]постачання'!F34</f>
        <v>244.89120000000003</v>
      </c>
      <c r="E35" s="9">
        <f>'[1]виробництво'!G32+'[1]транспорт.'!G34+'[1]постачання'!G34</f>
        <v>23.49</v>
      </c>
      <c r="F35" s="9">
        <f>'[1]виробництво'!H32+'[1]транспорт.'!H34+'[1]постачання'!H34</f>
        <v>237.6712</v>
      </c>
      <c r="G35" s="9">
        <f>'[1]виробництво'!I32+'[1]транспорт.'!I34+'[1]постачання'!I34</f>
        <v>25.98</v>
      </c>
      <c r="H35" s="9">
        <f>'[1]виробництво'!J32+'[1]транспорт.'!J34+'[1]постачання'!J34</f>
        <v>17.319</v>
      </c>
      <c r="I35" s="9">
        <f>'[1]виробництво'!K32+'[1]транспорт.'!K34+'[1]постачання'!K34</f>
        <v>25.979999999999997</v>
      </c>
      <c r="J35" s="9">
        <f>'[1]виробництво'!L32+'[1]транспорт.'!L34+'[1]постачання'!L34</f>
        <v>25.9798</v>
      </c>
      <c r="K35" s="37"/>
      <c r="L35" s="37"/>
    </row>
    <row r="36" spans="1:12" ht="15.75" customHeight="1">
      <c r="A36" s="34">
        <v>5.4</v>
      </c>
      <c r="B36" s="38" t="s">
        <v>34</v>
      </c>
      <c r="C36" s="42" t="s">
        <v>17</v>
      </c>
      <c r="D36" s="9">
        <f>'[1]виробництво'!F33+'[1]транспорт.'!F35+'[1]постачання'!F35</f>
        <v>3.2800000000000002</v>
      </c>
      <c r="E36" s="9">
        <f>'[1]виробництво'!G33+'[1]транспорт.'!G35+'[1]постачання'!G35</f>
        <v>0.32</v>
      </c>
      <c r="F36" s="9">
        <f>'[1]виробництво'!H33+'[1]транспорт.'!H35+'[1]постачання'!H35</f>
        <v>2.8899999999999997</v>
      </c>
      <c r="G36" s="9">
        <f>'[1]виробництво'!I33+'[1]транспорт.'!I35+'[1]постачання'!I35</f>
        <v>0.32</v>
      </c>
      <c r="H36" s="9">
        <f>'[1]виробництво'!J33+'[1]транспорт.'!J35+'[1]постачання'!J35</f>
        <v>0.2099999999999998</v>
      </c>
      <c r="I36" s="9">
        <f>'[1]виробництво'!K33+'[1]транспорт.'!K35+'[1]постачання'!K35</f>
        <v>0.32000000000000006</v>
      </c>
      <c r="J36" s="9">
        <f>'[1]виробництво'!L33+'[1]транспорт.'!L35+'[1]постачання'!L35</f>
        <v>0.32</v>
      </c>
      <c r="K36" s="37"/>
      <c r="L36" s="37"/>
    </row>
    <row r="37" spans="1:12" ht="15.75" customHeight="1">
      <c r="A37" s="34">
        <v>5.5</v>
      </c>
      <c r="B37" s="38" t="s">
        <v>43</v>
      </c>
      <c r="C37" s="42" t="s">
        <v>17</v>
      </c>
      <c r="D37" s="9">
        <f>'[1]виробництво'!F34+'[1]транспорт.'!F36+'[1]постачання'!F36</f>
        <v>47.18</v>
      </c>
      <c r="E37" s="9">
        <f>'[1]виробництво'!G34+'[1]транспорт.'!G36+'[1]постачання'!G36</f>
        <v>4.53</v>
      </c>
      <c r="F37" s="9">
        <f>'[1]виробництво'!H34+'[1]транспорт.'!H36+'[1]постачання'!H36</f>
        <v>41.39</v>
      </c>
      <c r="G37" s="9">
        <f>'[1]виробництво'!I34+'[1]транспорт.'!I36+'[1]постачання'!I36</f>
        <v>4.53</v>
      </c>
      <c r="H37" s="9">
        <f>'[1]виробництво'!J34+'[1]транспорт.'!J36+'[1]постачання'!J36</f>
        <v>3.009999999999997</v>
      </c>
      <c r="I37" s="9">
        <f>'[1]виробництво'!K34+'[1]транспорт.'!K36+'[1]постачання'!K36</f>
        <v>4.529997210043238</v>
      </c>
      <c r="J37" s="9">
        <f>'[1]виробництво'!L34+'[1]транспорт.'!L36+'[1]постачання'!L36</f>
        <v>4.53</v>
      </c>
      <c r="K37" s="37"/>
      <c r="L37" s="37"/>
    </row>
    <row r="38" spans="1:12" ht="15.75" customHeight="1">
      <c r="A38" s="34">
        <v>6</v>
      </c>
      <c r="B38" s="38" t="s">
        <v>44</v>
      </c>
      <c r="C38" s="42" t="s">
        <v>17</v>
      </c>
      <c r="D38" s="9">
        <f>'[1]виробництво'!F35+'[1]транспорт.'!F37+'[1]постачання'!F37</f>
        <v>344.89000000000004</v>
      </c>
      <c r="E38" s="9">
        <f>'[1]виробництво'!G35+'[1]транспорт.'!G37+'[1]постачання'!G37</f>
        <v>33.23</v>
      </c>
      <c r="F38" s="9">
        <f>'[1]виробництво'!H35+'[1]транспорт.'!H37+'[1]постачання'!H37</f>
        <v>545.5600000000001</v>
      </c>
      <c r="G38" s="9">
        <v>59.62</v>
      </c>
      <c r="H38" s="9">
        <f>'[1]виробництво'!J35+'[1]транспорт.'!J37+'[1]постачання'!J37</f>
        <v>39.760000000000005</v>
      </c>
      <c r="I38" s="9">
        <v>59.62</v>
      </c>
      <c r="J38" s="9">
        <f>'[1]виробництво'!L35+'[1]транспорт.'!L37+'[1]постачання'!L37</f>
        <v>43.34</v>
      </c>
      <c r="K38" s="37"/>
      <c r="L38" s="37"/>
    </row>
    <row r="39" spans="1:12" ht="30" customHeight="1">
      <c r="A39" s="34">
        <v>7</v>
      </c>
      <c r="B39" s="38" t="s">
        <v>45</v>
      </c>
      <c r="C39" s="42" t="s">
        <v>17</v>
      </c>
      <c r="D39" s="9">
        <f>D14+D38</f>
        <v>18031.85</v>
      </c>
      <c r="E39" s="9"/>
      <c r="F39" s="9">
        <f>'[1]виробництво'!H36+'[1]транспорт.'!H38+'[1]постачання'!H38</f>
        <v>28522.9452</v>
      </c>
      <c r="G39" s="9"/>
      <c r="H39" s="9">
        <f>'[1]виробництво'!J36+'[1]транспорт.'!J38+'[1]постачання'!J38</f>
        <v>2078.5011999999997</v>
      </c>
      <c r="I39" s="9"/>
      <c r="J39" s="9">
        <f>'[1]виробництво'!L36+'[1]транспорт.'!L38+'[1]постачання'!L38</f>
        <v>2265.9402000000005</v>
      </c>
      <c r="K39" s="37"/>
      <c r="L39" s="37"/>
    </row>
    <row r="40" spans="1:12" ht="30" customHeight="1">
      <c r="A40" s="45">
        <v>8</v>
      </c>
      <c r="B40" s="35" t="s">
        <v>46</v>
      </c>
      <c r="C40" s="46" t="s">
        <v>13</v>
      </c>
      <c r="D40" s="10"/>
      <c r="E40" s="10">
        <f>E14+E38</f>
        <v>1729.5500000000002</v>
      </c>
      <c r="F40" s="10"/>
      <c r="G40" s="10">
        <f>'[1]виробництво'!I37+'[1]транспорт.'!I39+'[1]постачання'!I39</f>
        <v>3117.8961953387825</v>
      </c>
      <c r="H40" s="10"/>
      <c r="I40" s="10">
        <f>'[1]виробництво'!K37+'[1]транспорт.'!K39+'[1]постачання'!K39</f>
        <v>3117.9011392983402</v>
      </c>
      <c r="J40" s="10">
        <f>'[1]виробництво'!L37+'[1]транспорт.'!L39+'[1]постачання'!L39</f>
        <v>2265.9402000000005</v>
      </c>
      <c r="K40" s="37"/>
      <c r="L40" s="37"/>
    </row>
    <row r="41" ht="15.75" customHeight="1"/>
    <row r="43" spans="2:10" ht="15.75">
      <c r="B43" s="181" t="s">
        <v>81</v>
      </c>
      <c r="C43" s="181"/>
      <c r="D43" s="181"/>
      <c r="E43" s="181"/>
      <c r="F43" s="181"/>
      <c r="G43" s="181"/>
      <c r="H43" s="181"/>
      <c r="I43" s="181"/>
      <c r="J43" s="181"/>
    </row>
  </sheetData>
  <sheetProtection/>
  <mergeCells count="2">
    <mergeCell ref="A6:J6"/>
    <mergeCell ref="B43:J43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60" zoomScaleNormal="118" zoomScalePageLayoutView="0" workbookViewId="0" topLeftCell="A31">
      <selection activeCell="P16" sqref="P16"/>
    </sheetView>
  </sheetViews>
  <sheetFormatPr defaultColWidth="9.140625" defaultRowHeight="15"/>
  <cols>
    <col min="1" max="1" width="5.7109375" style="3" customWidth="1"/>
    <col min="2" max="2" width="32.00390625" style="3" customWidth="1"/>
    <col min="3" max="3" width="9.00390625" style="3" customWidth="1"/>
    <col min="4" max="4" width="11.28125" style="3" customWidth="1"/>
    <col min="5" max="5" width="10.7109375" style="3" customWidth="1"/>
    <col min="6" max="6" width="11.28125" style="3" customWidth="1"/>
    <col min="7" max="7" width="10.00390625" style="3" customWidth="1"/>
    <col min="8" max="8" width="10.421875" style="3" customWidth="1"/>
    <col min="9" max="9" width="11.7109375" style="3" customWidth="1"/>
    <col min="10" max="10" width="12.28125" style="3" customWidth="1"/>
    <col min="11" max="11" width="0.85546875" style="3" customWidth="1"/>
    <col min="12" max="16384" width="9.140625" style="3" customWidth="1"/>
  </cols>
  <sheetData>
    <row r="1" spans="1:11" ht="15.75" customHeight="1">
      <c r="A1" s="1"/>
      <c r="B1" s="1"/>
      <c r="C1" s="1"/>
      <c r="D1" s="1"/>
      <c r="E1" s="1"/>
      <c r="F1" s="1"/>
      <c r="G1" s="50" t="s">
        <v>47</v>
      </c>
      <c r="H1" s="51"/>
      <c r="I1" s="51"/>
      <c r="J1" s="52"/>
      <c r="K1" s="1"/>
    </row>
    <row r="2" spans="1:11" ht="15.75" customHeight="1">
      <c r="A2" s="1"/>
      <c r="B2" s="1"/>
      <c r="C2" s="1"/>
      <c r="D2" s="1"/>
      <c r="E2" s="1"/>
      <c r="F2" s="1"/>
      <c r="G2" s="105" t="s">
        <v>78</v>
      </c>
      <c r="H2" s="105"/>
      <c r="I2" s="53"/>
      <c r="J2" s="52"/>
      <c r="K2" s="1"/>
    </row>
    <row r="3" spans="1:11" ht="15.75" customHeight="1">
      <c r="A3" s="1"/>
      <c r="B3" s="1"/>
      <c r="C3" s="1"/>
      <c r="D3" s="1"/>
      <c r="E3" s="1"/>
      <c r="F3" s="1"/>
      <c r="G3" s="107" t="s">
        <v>80</v>
      </c>
      <c r="H3" s="107"/>
      <c r="I3" s="53"/>
      <c r="J3" s="52"/>
      <c r="K3" s="1"/>
    </row>
    <row r="4" spans="1:11" ht="15.75" customHeight="1">
      <c r="A4" s="1"/>
      <c r="B4" s="1"/>
      <c r="C4" s="1"/>
      <c r="D4" s="1"/>
      <c r="E4" s="1"/>
      <c r="F4" s="1"/>
      <c r="G4" s="105"/>
      <c r="H4" s="51"/>
      <c r="I4" s="51"/>
      <c r="J4" s="52"/>
      <c r="K4" s="1"/>
    </row>
    <row r="5" spans="1:10" ht="15.7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>
      <c r="A6" s="180" t="s">
        <v>67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15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 customHeight="1">
      <c r="A8" s="12"/>
      <c r="B8" s="13"/>
      <c r="C8" s="12"/>
      <c r="D8" s="14" t="s">
        <v>1</v>
      </c>
      <c r="E8" s="13"/>
      <c r="F8" s="14" t="s">
        <v>2</v>
      </c>
      <c r="G8" s="15"/>
      <c r="H8" s="14" t="s">
        <v>3</v>
      </c>
      <c r="I8" s="15"/>
      <c r="J8" s="12" t="s">
        <v>4</v>
      </c>
    </row>
    <row r="9" spans="1:10" ht="13.5" customHeight="1">
      <c r="A9" s="16" t="s">
        <v>5</v>
      </c>
      <c r="B9" s="17" t="s">
        <v>6</v>
      </c>
      <c r="C9" s="16" t="s">
        <v>48</v>
      </c>
      <c r="D9" s="18"/>
      <c r="E9" s="17"/>
      <c r="F9" s="18" t="s">
        <v>7</v>
      </c>
      <c r="G9" s="19"/>
      <c r="H9" s="18" t="s">
        <v>8</v>
      </c>
      <c r="I9" s="19"/>
      <c r="J9" s="16" t="s">
        <v>9</v>
      </c>
    </row>
    <row r="10" spans="1:10" ht="12" customHeight="1">
      <c r="A10" s="16" t="s">
        <v>10</v>
      </c>
      <c r="B10" s="17"/>
      <c r="C10" s="16" t="s">
        <v>49</v>
      </c>
      <c r="D10" s="20"/>
      <c r="E10" s="21"/>
      <c r="F10" s="20"/>
      <c r="G10" s="22"/>
      <c r="H10" s="20"/>
      <c r="I10" s="22"/>
      <c r="J10" s="23" t="s">
        <v>11</v>
      </c>
    </row>
    <row r="11" spans="1:10" ht="31.5" customHeight="1">
      <c r="A11" s="24"/>
      <c r="B11" s="25"/>
      <c r="C11" s="24"/>
      <c r="D11" s="26" t="s">
        <v>12</v>
      </c>
      <c r="E11" s="27" t="s">
        <v>13</v>
      </c>
      <c r="F11" s="26" t="s">
        <v>12</v>
      </c>
      <c r="G11" s="27" t="s">
        <v>13</v>
      </c>
      <c r="H11" s="26" t="s">
        <v>12</v>
      </c>
      <c r="I11" s="27" t="s">
        <v>13</v>
      </c>
      <c r="J11" s="27" t="s">
        <v>13</v>
      </c>
    </row>
    <row r="12" spans="1:10" ht="14.25" customHeight="1">
      <c r="A12" s="24">
        <v>1</v>
      </c>
      <c r="B12" s="47">
        <v>2</v>
      </c>
      <c r="C12" s="48">
        <v>3</v>
      </c>
      <c r="D12" s="30">
        <v>4</v>
      </c>
      <c r="E12" s="30">
        <v>5</v>
      </c>
      <c r="F12" s="30">
        <v>6</v>
      </c>
      <c r="G12" s="30">
        <v>7</v>
      </c>
      <c r="H12" s="30">
        <v>8</v>
      </c>
      <c r="I12" s="30">
        <v>9</v>
      </c>
      <c r="J12" s="30">
        <v>10</v>
      </c>
    </row>
    <row r="13" spans="1:10" ht="15.75" customHeight="1">
      <c r="A13" s="31">
        <v>1</v>
      </c>
      <c r="B13" s="32" t="s">
        <v>14</v>
      </c>
      <c r="C13" s="33" t="s">
        <v>15</v>
      </c>
      <c r="D13" s="8">
        <v>10424.793</v>
      </c>
      <c r="E13" s="8">
        <v>10424.793</v>
      </c>
      <c r="F13" s="8">
        <v>9148.168</v>
      </c>
      <c r="G13" s="8">
        <v>9148.168</v>
      </c>
      <c r="H13" s="8">
        <v>666.677</v>
      </c>
      <c r="I13" s="8">
        <v>666.677</v>
      </c>
      <c r="J13" s="9">
        <f>'[1]виробництво'!L10</f>
        <v>1</v>
      </c>
    </row>
    <row r="14" spans="1:10" ht="30" customHeight="1">
      <c r="A14" s="45">
        <v>2</v>
      </c>
      <c r="B14" s="35" t="s">
        <v>16</v>
      </c>
      <c r="C14" s="36" t="s">
        <v>17</v>
      </c>
      <c r="D14" s="10">
        <f>'[1]виробництво'!F11</f>
        <v>16085.2428</v>
      </c>
      <c r="E14" s="10">
        <f>'[1]виробництво'!G11</f>
        <v>1542.8</v>
      </c>
      <c r="F14" s="10">
        <f>'[1]виробництво'!H11</f>
        <v>26530.764600000002</v>
      </c>
      <c r="G14" s="10">
        <f>'[1]виробництво'!I11</f>
        <v>2900.11</v>
      </c>
      <c r="H14" s="10">
        <f>'[1]виробництво'!J11</f>
        <v>1933.4507999999998</v>
      </c>
      <c r="I14" s="10">
        <f>'[1]виробництво'!K11</f>
        <v>2900.12</v>
      </c>
      <c r="J14" s="10">
        <f>'[1]виробництво'!L11</f>
        <v>2064.4518000000003</v>
      </c>
    </row>
    <row r="15" spans="1:10" ht="32.25" customHeight="1">
      <c r="A15" s="45">
        <v>3</v>
      </c>
      <c r="B15" s="35" t="s">
        <v>18</v>
      </c>
      <c r="C15" s="36" t="s">
        <v>17</v>
      </c>
      <c r="D15" s="10">
        <f>'[1]виробництво'!F12</f>
        <v>13413.9706</v>
      </c>
      <c r="E15" s="10">
        <f>'[1]виробництво'!G12</f>
        <v>1286.55</v>
      </c>
      <c r="F15" s="10">
        <f>'[1]виробництво'!H12</f>
        <v>24121.146800000002</v>
      </c>
      <c r="G15" s="10">
        <f>'[1]виробництво'!I12</f>
        <v>2636.71</v>
      </c>
      <c r="H15" s="10">
        <f>'[1]виробництво'!J12</f>
        <v>1757.8487999999998</v>
      </c>
      <c r="I15" s="10">
        <f>'[1]виробництво'!K12</f>
        <v>2636.72</v>
      </c>
      <c r="J15" s="10">
        <f>'[1]виробництво'!L12</f>
        <v>1801.0570000000002</v>
      </c>
    </row>
    <row r="16" spans="1:10" ht="30.75" customHeight="1">
      <c r="A16" s="34">
        <v>3.1</v>
      </c>
      <c r="B16" s="38" t="s">
        <v>19</v>
      </c>
      <c r="C16" s="39" t="s">
        <v>17</v>
      </c>
      <c r="D16" s="9">
        <f>'[1]виробництво'!F13</f>
        <v>12233.890000000001</v>
      </c>
      <c r="E16" s="9">
        <f>'[1]виробництво'!G13</f>
        <v>1173.36</v>
      </c>
      <c r="F16" s="9">
        <f>'[1]виробництво'!H13</f>
        <v>14699.373</v>
      </c>
      <c r="G16" s="9">
        <f>'[1]виробництво'!I13</f>
        <v>1606.8</v>
      </c>
      <c r="H16" s="9">
        <f>'[1]виробництво'!J13</f>
        <v>1071.79</v>
      </c>
      <c r="I16" s="9">
        <f>'[1]виробництво'!K13</f>
        <v>1607.6499999999999</v>
      </c>
      <c r="J16" s="9">
        <f>'[1]виробництво'!L13</f>
        <v>1235.5600000000002</v>
      </c>
    </row>
    <row r="17" spans="1:10" ht="18" customHeight="1">
      <c r="A17" s="34" t="s">
        <v>20</v>
      </c>
      <c r="B17" s="40" t="s">
        <v>21</v>
      </c>
      <c r="C17" s="39" t="s">
        <v>17</v>
      </c>
      <c r="D17" s="9">
        <f>'[1]виробництво'!F14</f>
        <v>11709.27</v>
      </c>
      <c r="E17" s="9">
        <f>'[1]виробництво'!G14</f>
        <v>1123.21</v>
      </c>
      <c r="F17" s="9">
        <f>'[1]виробництво'!H14</f>
        <v>13672.88</v>
      </c>
      <c r="G17" s="9">
        <f>'[1]виробництво'!I14</f>
        <v>1494.6</v>
      </c>
      <c r="H17" s="9">
        <f>'[1]виробництво'!J14</f>
        <v>991.923</v>
      </c>
      <c r="I17" s="9">
        <f>'[1]виробництво'!K14</f>
        <v>1487.86</v>
      </c>
      <c r="J17" s="9">
        <f>'[1]виробництво'!L14</f>
        <v>1154.88</v>
      </c>
    </row>
    <row r="18" spans="1:10" ht="30.75" customHeight="1">
      <c r="A18" s="34" t="s">
        <v>22</v>
      </c>
      <c r="B18" s="41" t="s">
        <v>23</v>
      </c>
      <c r="C18" s="39" t="s">
        <v>17</v>
      </c>
      <c r="D18" s="9">
        <f>'[1]виробництво'!F15</f>
        <v>365.08</v>
      </c>
      <c r="E18" s="9">
        <f>'[1]виробництво'!G15</f>
        <v>34.85</v>
      </c>
      <c r="F18" s="9">
        <f>'[1]виробництво'!H15</f>
        <v>367.323</v>
      </c>
      <c r="G18" s="9">
        <f>'[1]виробництво'!I15</f>
        <v>40.15</v>
      </c>
      <c r="H18" s="9">
        <f>'[1]виробництво'!J15</f>
        <v>26.647</v>
      </c>
      <c r="I18" s="9">
        <f>'[1]виробництво'!K15</f>
        <v>39.97</v>
      </c>
      <c r="J18" s="9">
        <f>'[1]виробництво'!L15</f>
        <v>40.14</v>
      </c>
    </row>
    <row r="19" spans="1:10" ht="15.75" customHeight="1">
      <c r="A19" s="34" t="s">
        <v>24</v>
      </c>
      <c r="B19" s="41" t="s">
        <v>25</v>
      </c>
      <c r="C19" s="39" t="s">
        <v>17</v>
      </c>
      <c r="D19" s="9">
        <f>'[1]виробництво'!F16</f>
        <v>75.37</v>
      </c>
      <c r="E19" s="9">
        <f>'[1]виробництво'!G16</f>
        <v>7.23</v>
      </c>
      <c r="F19" s="9">
        <f>'[1]виробництво'!H16</f>
        <v>61.31</v>
      </c>
      <c r="G19" s="9">
        <f>'[1]виробництво'!I16</f>
        <v>6.7</v>
      </c>
      <c r="H19" s="9">
        <f>'[1]виробництво'!J16</f>
        <v>9.65</v>
      </c>
      <c r="I19" s="9">
        <f>'[1]виробництво'!K16</f>
        <v>14.47</v>
      </c>
      <c r="J19" s="9">
        <f>'[1]виробництво'!L16</f>
        <v>7.23</v>
      </c>
    </row>
    <row r="20" spans="1:10" ht="15.75" customHeight="1">
      <c r="A20" s="34" t="s">
        <v>26</v>
      </c>
      <c r="B20" s="41" t="s">
        <v>27</v>
      </c>
      <c r="C20" s="42" t="s">
        <v>17</v>
      </c>
      <c r="D20" s="9">
        <f>'[1]виробництво'!F17</f>
        <v>84.17</v>
      </c>
      <c r="E20" s="9">
        <f>'[1]виробництво'!G17</f>
        <v>8.07</v>
      </c>
      <c r="F20" s="9">
        <f>'[1]виробництво'!H17</f>
        <v>597.86</v>
      </c>
      <c r="G20" s="9">
        <f>'[1]виробництво'!I17</f>
        <v>65.35</v>
      </c>
      <c r="H20" s="9">
        <f>'[1]виробництво'!J17</f>
        <v>43.57000000000001</v>
      </c>
      <c r="I20" s="9">
        <f>'[1]виробництво'!K17</f>
        <v>65.35</v>
      </c>
      <c r="J20" s="9">
        <f>'[1]виробництво'!L17</f>
        <v>33.31</v>
      </c>
    </row>
    <row r="21" spans="1:10" ht="15.75" customHeight="1">
      <c r="A21" s="34"/>
      <c r="B21" s="41" t="s">
        <v>28</v>
      </c>
      <c r="C21" s="42"/>
      <c r="D21" s="9">
        <f>'[1]виробництво'!F18</f>
        <v>36.84</v>
      </c>
      <c r="E21" s="9">
        <f>'[1]виробництво'!G18</f>
        <v>3.53</v>
      </c>
      <c r="F21" s="9">
        <f>'[1]виробництво'!H18</f>
        <v>261.69</v>
      </c>
      <c r="G21" s="9">
        <f>'[1]виробництво'!I18</f>
        <v>28.61</v>
      </c>
      <c r="H21" s="9">
        <f>'[1]виробництво'!J18</f>
        <v>19.07000000000002</v>
      </c>
      <c r="I21" s="9">
        <f>'[1]виробництво'!K18</f>
        <v>28.610000000000003</v>
      </c>
      <c r="J21" s="9">
        <f>'[1]виробництво'!L18</f>
        <v>15.69</v>
      </c>
    </row>
    <row r="22" spans="1:10" ht="15.75" customHeight="1">
      <c r="A22" s="34" t="s">
        <v>29</v>
      </c>
      <c r="B22" s="38" t="s">
        <v>30</v>
      </c>
      <c r="C22" s="42" t="s">
        <v>17</v>
      </c>
      <c r="D22" s="9">
        <f>'[1]виробництво'!F19</f>
        <v>836.73</v>
      </c>
      <c r="E22" s="9">
        <f>'[1]виробництво'!G19</f>
        <v>80.26</v>
      </c>
      <c r="F22" s="9">
        <f>'[1]виробництво'!H19</f>
        <v>6860.29</v>
      </c>
      <c r="G22" s="9">
        <f>'[1]виробництво'!I19</f>
        <v>749.91</v>
      </c>
      <c r="H22" s="9">
        <f>'[1]виробництво'!J19</f>
        <v>499.54</v>
      </c>
      <c r="I22" s="9">
        <f>'[1]виробництво'!K19</f>
        <v>749.3</v>
      </c>
      <c r="J22" s="9">
        <f>'[1]виробництво'!L19</f>
        <v>411.35</v>
      </c>
    </row>
    <row r="23" spans="1:10" ht="15.75" customHeight="1">
      <c r="A23" s="34" t="s">
        <v>31</v>
      </c>
      <c r="B23" s="43" t="s">
        <v>32</v>
      </c>
      <c r="C23" s="42" t="s">
        <v>17</v>
      </c>
      <c r="D23" s="9">
        <f>'[1]виробництво'!F20</f>
        <v>184.0806</v>
      </c>
      <c r="E23" s="9">
        <f>'[1]виробництво'!G20</f>
        <v>17.66</v>
      </c>
      <c r="F23" s="9">
        <f>'[1]виробництво'!H20</f>
        <v>1509.2638</v>
      </c>
      <c r="G23" s="9">
        <f>'[1]виробництво'!I20</f>
        <v>164.98</v>
      </c>
      <c r="H23" s="9">
        <f>'[1]виробництво'!J20</f>
        <v>109.89880000000001</v>
      </c>
      <c r="I23" s="9">
        <f>'[1]виробництво'!K20</f>
        <v>164.85</v>
      </c>
      <c r="J23" s="9">
        <f>'[1]виробництво'!L20</f>
        <v>90.497</v>
      </c>
    </row>
    <row r="24" spans="1:10" ht="15.75" customHeight="1">
      <c r="A24" s="34" t="s">
        <v>33</v>
      </c>
      <c r="B24" s="38" t="s">
        <v>34</v>
      </c>
      <c r="C24" s="42" t="s">
        <v>17</v>
      </c>
      <c r="D24" s="9">
        <f>'[1]виробництво'!F21</f>
        <v>48.84</v>
      </c>
      <c r="E24" s="9">
        <f>'[1]виробництво'!G21</f>
        <v>4.68</v>
      </c>
      <c r="F24" s="9">
        <f>'[1]виробництво'!H21</f>
        <v>267.75</v>
      </c>
      <c r="G24" s="9">
        <f>'[1]виробництво'!I21</f>
        <v>29.27</v>
      </c>
      <c r="H24" s="9">
        <f>'[1]виробництво'!J21</f>
        <v>19.51000000000002</v>
      </c>
      <c r="I24" s="9">
        <f>'[1]виробництво'!K21</f>
        <v>29.26</v>
      </c>
      <c r="J24" s="9">
        <f>'[1]виробництво'!L21</f>
        <v>16.61</v>
      </c>
    </row>
    <row r="25" spans="1:10" ht="15.75" customHeight="1">
      <c r="A25" s="34" t="s">
        <v>35</v>
      </c>
      <c r="B25" s="38" t="s">
        <v>36</v>
      </c>
      <c r="C25" s="42" t="s">
        <v>17</v>
      </c>
      <c r="D25" s="9">
        <f>'[1]виробництво'!F22</f>
        <v>110.43</v>
      </c>
      <c r="E25" s="9">
        <f>'[1]виробництво'!G22</f>
        <v>10.59</v>
      </c>
      <c r="F25" s="9">
        <f>'[1]виробництво'!H22</f>
        <v>784.47</v>
      </c>
      <c r="G25" s="9">
        <f>'[1]виробництво'!I22</f>
        <v>85.75</v>
      </c>
      <c r="H25" s="9">
        <f>'[1]виробництво'!J22</f>
        <v>57.11</v>
      </c>
      <c r="I25" s="9">
        <f>'[1]виробництво'!K22</f>
        <v>85.66</v>
      </c>
      <c r="J25" s="9">
        <f>'[1]виробництво'!L22</f>
        <v>47.04</v>
      </c>
    </row>
    <row r="26" spans="1:10" ht="33" customHeight="1">
      <c r="A26" s="45">
        <v>4</v>
      </c>
      <c r="B26" s="35" t="s">
        <v>37</v>
      </c>
      <c r="C26" s="44" t="s">
        <v>17</v>
      </c>
      <c r="D26" s="10">
        <f>'[1]виробництво'!F23</f>
        <v>1334.041</v>
      </c>
      <c r="E26" s="10">
        <f>'[1]виробництво'!G23</f>
        <v>127.97000000000001</v>
      </c>
      <c r="F26" s="10">
        <f>'[1]виробництво'!H23</f>
        <v>1155.53</v>
      </c>
      <c r="G26" s="10">
        <f>'[1]виробництво'!I23</f>
        <v>126.31</v>
      </c>
      <c r="H26" s="10">
        <f>'[1]виробництво'!J23</f>
        <v>84.21</v>
      </c>
      <c r="I26" s="10">
        <f>'[1]виробництво'!K23</f>
        <v>126.31000000000002</v>
      </c>
      <c r="J26" s="10">
        <f>'[1]виробництво'!L23</f>
        <v>126.30900000000001</v>
      </c>
    </row>
    <row r="27" spans="1:10" ht="15.75" customHeight="1">
      <c r="A27" s="34">
        <v>4.1</v>
      </c>
      <c r="B27" s="38" t="s">
        <v>38</v>
      </c>
      <c r="C27" s="42" t="s">
        <v>17</v>
      </c>
      <c r="D27" s="9">
        <f>'[1]виробництво'!F24</f>
        <v>217.5</v>
      </c>
      <c r="E27" s="9">
        <f>'[1]виробництво'!G24</f>
        <v>20.86</v>
      </c>
      <c r="F27" s="9">
        <f>'[1]виробництво'!H24</f>
        <v>190.87</v>
      </c>
      <c r="G27" s="9">
        <f>'[1]виробництво'!I24</f>
        <v>20.86</v>
      </c>
      <c r="H27" s="9">
        <f>'[1]виробництво'!J24</f>
        <v>13.91</v>
      </c>
      <c r="I27" s="9">
        <f>'[1]виробництво'!K24</f>
        <v>20.86</v>
      </c>
      <c r="J27" s="9">
        <f>'[1]виробництво'!L24</f>
        <v>20.86</v>
      </c>
    </row>
    <row r="28" spans="1:10" ht="15.75" customHeight="1">
      <c r="A28" s="34">
        <v>4.2</v>
      </c>
      <c r="B28" s="38" t="s">
        <v>30</v>
      </c>
      <c r="C28" s="42" t="s">
        <v>17</v>
      </c>
      <c r="D28" s="9">
        <f>'[1]виробництво'!F25</f>
        <v>785.05</v>
      </c>
      <c r="E28" s="9">
        <f>'[1]виробництво'!G25</f>
        <v>75.31</v>
      </c>
      <c r="F28" s="9">
        <f>'[1]виробництво'!H25</f>
        <v>676.5</v>
      </c>
      <c r="G28" s="9">
        <f>'[1]виробництво'!I25</f>
        <v>73.95</v>
      </c>
      <c r="H28" s="9">
        <f>'[1]виробництво'!J25</f>
        <v>49.3</v>
      </c>
      <c r="I28" s="9">
        <f>'[1]виробництво'!K25</f>
        <v>73.95</v>
      </c>
      <c r="J28" s="9">
        <f>'[1]виробництво'!L25</f>
        <v>73.95</v>
      </c>
    </row>
    <row r="29" spans="1:10" ht="15.75" customHeight="1">
      <c r="A29" s="34">
        <v>4.3</v>
      </c>
      <c r="B29" s="38" t="s">
        <v>39</v>
      </c>
      <c r="C29" s="42" t="s">
        <v>17</v>
      </c>
      <c r="D29" s="9">
        <f>'[1]виробництво'!F26</f>
        <v>172.71099999999998</v>
      </c>
      <c r="E29" s="9">
        <f>'[1]виробництво'!G26</f>
        <v>16.57</v>
      </c>
      <c r="F29" s="9">
        <f>'[1]виробництво'!H26</f>
        <v>148.83</v>
      </c>
      <c r="G29" s="9">
        <f>'[1]виробництво'!I26</f>
        <v>16.27</v>
      </c>
      <c r="H29" s="9">
        <f>'[1]виробництво'!J26</f>
        <v>10.84</v>
      </c>
      <c r="I29" s="9">
        <f>'[1]виробництво'!K26</f>
        <v>16.270000000000003</v>
      </c>
      <c r="J29" s="9">
        <f>'[1]виробництво'!L26</f>
        <v>16.269000000000002</v>
      </c>
    </row>
    <row r="30" spans="1:10" ht="15.75" customHeight="1">
      <c r="A30" s="34">
        <v>4.4</v>
      </c>
      <c r="B30" s="38" t="s">
        <v>34</v>
      </c>
      <c r="C30" s="42" t="s">
        <v>17</v>
      </c>
      <c r="D30" s="9">
        <f>'[1]виробництво'!F27</f>
        <v>92.96</v>
      </c>
      <c r="E30" s="9">
        <f>'[1]виробництво'!G27</f>
        <v>8.92</v>
      </c>
      <c r="F30" s="9">
        <f>'[1]виробництво'!H27</f>
        <v>81.58</v>
      </c>
      <c r="G30" s="9">
        <f>'[1]виробництво'!I27</f>
        <v>8.92</v>
      </c>
      <c r="H30" s="9">
        <f>'[1]виробництво'!J27</f>
        <v>5.95</v>
      </c>
      <c r="I30" s="9">
        <f>'[1]виробництво'!K27</f>
        <v>8.92</v>
      </c>
      <c r="J30" s="9">
        <f>'[1]виробництво'!L27</f>
        <v>8.92</v>
      </c>
    </row>
    <row r="31" spans="1:10" ht="15.75" customHeight="1">
      <c r="A31" s="34">
        <v>4.5</v>
      </c>
      <c r="B31" s="38" t="s">
        <v>40</v>
      </c>
      <c r="C31" s="42" t="s">
        <v>17</v>
      </c>
      <c r="D31" s="9">
        <f>'[1]виробництво'!F28</f>
        <v>65.82</v>
      </c>
      <c r="E31" s="9">
        <f>'[1]виробництво'!G28</f>
        <v>6.31</v>
      </c>
      <c r="F31" s="9">
        <f>'[1]виробництво'!H28</f>
        <v>57.75</v>
      </c>
      <c r="G31" s="9">
        <f>'[1]виробництво'!I28</f>
        <v>6.31</v>
      </c>
      <c r="H31" s="9">
        <f>'[1]виробництво'!J28</f>
        <v>4.21</v>
      </c>
      <c r="I31" s="9">
        <f>'[1]виробництво'!K28</f>
        <v>6.31</v>
      </c>
      <c r="J31" s="9">
        <f>'[1]виробництво'!L28</f>
        <v>6.31</v>
      </c>
    </row>
    <row r="32" spans="1:10" ht="27.75" customHeight="1">
      <c r="A32" s="45">
        <v>5</v>
      </c>
      <c r="B32" s="35" t="s">
        <v>41</v>
      </c>
      <c r="C32" s="44" t="s">
        <v>17</v>
      </c>
      <c r="D32" s="10">
        <f>'[1]виробництво'!F29</f>
        <v>1337.2312000000002</v>
      </c>
      <c r="E32" s="10">
        <f>'[1]виробництво'!G29</f>
        <v>128.28</v>
      </c>
      <c r="F32" s="10">
        <f>'[1]виробництво'!H29</f>
        <v>1254.0878000000002</v>
      </c>
      <c r="G32" s="10">
        <f>'[1]виробництво'!I29</f>
        <v>137.09</v>
      </c>
      <c r="H32" s="10">
        <f>'[1]виробництво'!J29</f>
        <v>91.392</v>
      </c>
      <c r="I32" s="10">
        <f>'[1]виробництво'!K29</f>
        <v>137.09</v>
      </c>
      <c r="J32" s="10">
        <f>'[1]виробництво'!L29</f>
        <v>137.0858</v>
      </c>
    </row>
    <row r="33" spans="1:10" ht="15.75" customHeight="1">
      <c r="A33" s="34">
        <v>5.1</v>
      </c>
      <c r="B33" s="38" t="s">
        <v>42</v>
      </c>
      <c r="C33" s="42" t="s">
        <v>17</v>
      </c>
      <c r="D33" s="9">
        <f>'[1]виробництво'!F30</f>
        <v>55.5</v>
      </c>
      <c r="E33" s="9">
        <f>'[1]виробництво'!G30</f>
        <v>5.32</v>
      </c>
      <c r="F33" s="9">
        <f>'[1]виробництво'!H30</f>
        <v>48.7</v>
      </c>
      <c r="G33" s="9">
        <f>'[1]виробництво'!I30</f>
        <v>5.32</v>
      </c>
      <c r="H33" s="9">
        <f>'[1]виробництво'!J30</f>
        <v>3.549999999999997</v>
      </c>
      <c r="I33" s="9">
        <f>'[1]виробництво'!K30</f>
        <v>5.32</v>
      </c>
      <c r="J33" s="9">
        <f>'[1]виробництво'!L30</f>
        <v>5.32</v>
      </c>
    </row>
    <row r="34" spans="1:10" ht="15.75" customHeight="1">
      <c r="A34" s="34">
        <v>5.2</v>
      </c>
      <c r="B34" s="38" t="s">
        <v>30</v>
      </c>
      <c r="C34" s="42" t="s">
        <v>17</v>
      </c>
      <c r="D34" s="9">
        <f>'[1]виробництво'!F31</f>
        <v>1012.96</v>
      </c>
      <c r="E34" s="9">
        <f>'[1]виробництво'!G31</f>
        <v>97.17</v>
      </c>
      <c r="F34" s="9">
        <f>'[1]виробництво'!H31</f>
        <v>954.99</v>
      </c>
      <c r="G34" s="9">
        <f>'[1]виробництво'!I31</f>
        <v>104.39</v>
      </c>
      <c r="H34" s="9">
        <f>'[1]виробництво'!J31</f>
        <v>69.6</v>
      </c>
      <c r="I34" s="9">
        <f>'[1]виробництво'!K31</f>
        <v>104.39</v>
      </c>
      <c r="J34" s="9">
        <f>'[1]виробництво'!L31</f>
        <v>104.39</v>
      </c>
    </row>
    <row r="35" spans="1:10" ht="15.75" customHeight="1">
      <c r="A35" s="34">
        <v>5.3</v>
      </c>
      <c r="B35" s="43" t="s">
        <v>32</v>
      </c>
      <c r="C35" s="42" t="s">
        <v>17</v>
      </c>
      <c r="D35" s="9">
        <f>'[1]виробництво'!F32</f>
        <v>222.8512</v>
      </c>
      <c r="E35" s="9">
        <f>'[1]виробництво'!G32</f>
        <v>21.38</v>
      </c>
      <c r="F35" s="9">
        <f>'[1]виробництво'!H32</f>
        <v>210.0978</v>
      </c>
      <c r="G35" s="9">
        <f>'[1]виробництво'!I32</f>
        <v>22.97</v>
      </c>
      <c r="H35" s="9">
        <f>'[1]виробництво'!J32</f>
        <v>15.312</v>
      </c>
      <c r="I35" s="9">
        <f>'[1]виробництво'!K32</f>
        <v>22.97</v>
      </c>
      <c r="J35" s="9">
        <f>'[1]виробництво'!L32</f>
        <v>22.9658</v>
      </c>
    </row>
    <row r="36" spans="1:10" ht="15.75" customHeight="1">
      <c r="A36" s="34">
        <v>5.4</v>
      </c>
      <c r="B36" s="38" t="s">
        <v>34</v>
      </c>
      <c r="C36" s="42" t="s">
        <v>17</v>
      </c>
      <c r="D36" s="9">
        <f>'[1]виробництво'!F33</f>
        <v>2.99</v>
      </c>
      <c r="E36" s="9">
        <f>'[1]виробництво'!G33</f>
        <v>0.29</v>
      </c>
      <c r="F36" s="9">
        <f>'[1]виробництво'!H33</f>
        <v>2.63</v>
      </c>
      <c r="G36" s="9">
        <f>'[1]виробництво'!I33</f>
        <v>0.29</v>
      </c>
      <c r="H36" s="9">
        <f>'[1]виробництво'!J33</f>
        <v>0.1899999999999995</v>
      </c>
      <c r="I36" s="9">
        <f>'[1]виробництво'!K33</f>
        <v>0.29000000000000004</v>
      </c>
      <c r="J36" s="9">
        <f>'[1]виробництво'!L33</f>
        <v>0.29</v>
      </c>
    </row>
    <row r="37" spans="1:10" ht="15.75" customHeight="1">
      <c r="A37" s="34">
        <v>5.5</v>
      </c>
      <c r="B37" s="38" t="s">
        <v>43</v>
      </c>
      <c r="C37" s="42" t="s">
        <v>17</v>
      </c>
      <c r="D37" s="9">
        <f>'[1]виробництво'!F34</f>
        <v>42.93</v>
      </c>
      <c r="E37" s="9">
        <f>'[1]виробництво'!G34</f>
        <v>4.12</v>
      </c>
      <c r="F37" s="9">
        <f>'[1]виробництво'!H34</f>
        <v>37.67</v>
      </c>
      <c r="G37" s="9">
        <f>'[1]виробництво'!I34</f>
        <v>4.12</v>
      </c>
      <c r="H37" s="9">
        <f>'[1]виробництво'!J34</f>
        <v>2.740000000000002</v>
      </c>
      <c r="I37" s="9">
        <f>'[1]виробництво'!K34</f>
        <v>4.12</v>
      </c>
      <c r="J37" s="9">
        <f>'[1]виробництво'!L34</f>
        <v>4.12</v>
      </c>
    </row>
    <row r="38" spans="1:10" ht="15.75" customHeight="1">
      <c r="A38" s="34">
        <v>6</v>
      </c>
      <c r="B38" s="38" t="s">
        <v>44</v>
      </c>
      <c r="C38" s="42" t="s">
        <v>17</v>
      </c>
      <c r="D38" s="9">
        <f>'[1]виробництво'!F35</f>
        <v>313.66</v>
      </c>
      <c r="E38" s="9">
        <f>'[1]виробництво'!G35</f>
        <v>30.24</v>
      </c>
      <c r="F38" s="9">
        <f>'[1]виробництво'!H35</f>
        <v>517.35</v>
      </c>
      <c r="G38" s="9">
        <f>'[1]виробництво'!I35</f>
        <v>56.559999999999995</v>
      </c>
      <c r="H38" s="9">
        <f>'[1]виробництво'!J35</f>
        <v>37.7</v>
      </c>
      <c r="I38" s="9">
        <f>'[1]виробництво'!K35</f>
        <v>56.55</v>
      </c>
      <c r="J38" s="9">
        <f>'[1]виробництво'!L35</f>
        <v>40.26</v>
      </c>
    </row>
    <row r="39" spans="1:10" ht="29.25" customHeight="1">
      <c r="A39" s="34">
        <v>7</v>
      </c>
      <c r="B39" s="38" t="s">
        <v>50</v>
      </c>
      <c r="C39" s="42" t="s">
        <v>17</v>
      </c>
      <c r="D39" s="9">
        <f>'[1]виробництво'!F36</f>
        <v>16398.9028</v>
      </c>
      <c r="E39" s="9"/>
      <c r="F39" s="9">
        <f>'[1]виробництво'!H36</f>
        <v>27048.1146</v>
      </c>
      <c r="G39" s="9"/>
      <c r="H39" s="9">
        <f>'[1]виробництво'!J36</f>
        <v>1971.1507999999997</v>
      </c>
      <c r="I39" s="9"/>
      <c r="J39" s="9">
        <f>'[1]виробництво'!L36</f>
        <v>2104.7118000000005</v>
      </c>
    </row>
    <row r="40" spans="1:10" ht="30" customHeight="1">
      <c r="A40" s="45">
        <v>8</v>
      </c>
      <c r="B40" s="35" t="s">
        <v>51</v>
      </c>
      <c r="C40" s="49" t="s">
        <v>13</v>
      </c>
      <c r="D40" s="10"/>
      <c r="E40" s="10">
        <f>'[1]виробництво'!G37</f>
        <v>1573.0674748170059</v>
      </c>
      <c r="F40" s="10"/>
      <c r="G40" s="10">
        <f>'[1]виробництво'!I37</f>
        <v>2956.67</v>
      </c>
      <c r="H40" s="10"/>
      <c r="I40" s="10">
        <f>'[1]виробництво'!K37</f>
        <v>2956.6699999999996</v>
      </c>
      <c r="J40" s="10">
        <f>'[1]виробництво'!L37</f>
        <v>2104.7118000000005</v>
      </c>
    </row>
    <row r="41" spans="1:10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5.75" customHeight="1"/>
    <row r="43" spans="2:10" ht="15.75">
      <c r="B43" s="181" t="s">
        <v>81</v>
      </c>
      <c r="C43" s="181"/>
      <c r="D43" s="181"/>
      <c r="E43" s="181"/>
      <c r="F43" s="181"/>
      <c r="G43" s="181"/>
      <c r="H43" s="181"/>
      <c r="I43" s="181"/>
      <c r="J43" s="181"/>
    </row>
  </sheetData>
  <sheetProtection/>
  <mergeCells count="2">
    <mergeCell ref="A6:J6"/>
    <mergeCell ref="B43:J43"/>
  </mergeCells>
  <printOptions/>
  <pageMargins left="0.92" right="0.43" top="0.75" bottom="0.75" header="0.3" footer="0.3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="60" zoomScalePageLayoutView="0" workbookViewId="0" topLeftCell="A22">
      <selection activeCell="M52" sqref="M52"/>
    </sheetView>
  </sheetViews>
  <sheetFormatPr defaultColWidth="9.140625" defaultRowHeight="15"/>
  <cols>
    <col min="1" max="1" width="5.7109375" style="4" customWidth="1"/>
    <col min="2" max="2" width="28.57421875" style="4" customWidth="1"/>
    <col min="3" max="3" width="9.57421875" style="4" customWidth="1"/>
    <col min="4" max="4" width="10.28125" style="4" hidden="1" customWidth="1"/>
    <col min="5" max="5" width="9.7109375" style="4" hidden="1" customWidth="1"/>
    <col min="6" max="6" width="11.8515625" style="4" customWidth="1"/>
    <col min="7" max="7" width="11.140625" style="4" customWidth="1"/>
    <col min="8" max="8" width="11.8515625" style="4" customWidth="1"/>
    <col min="9" max="9" width="11.7109375" style="4" customWidth="1"/>
    <col min="10" max="10" width="10.7109375" style="4" customWidth="1"/>
    <col min="11" max="11" width="10.00390625" style="4" customWidth="1"/>
    <col min="12" max="12" width="10.8515625" style="4" customWidth="1"/>
    <col min="13" max="16384" width="9.140625" style="4" customWidth="1"/>
  </cols>
  <sheetData>
    <row r="1" spans="10:12" ht="15.75" customHeight="1">
      <c r="J1" s="50" t="s">
        <v>71</v>
      </c>
      <c r="K1" s="53"/>
      <c r="L1" s="53"/>
    </row>
    <row r="2" spans="10:12" ht="15.75" customHeight="1">
      <c r="J2" s="105" t="s">
        <v>78</v>
      </c>
      <c r="K2" s="105"/>
      <c r="L2" s="53"/>
    </row>
    <row r="3" spans="10:12" ht="15.75" customHeight="1">
      <c r="J3" s="107" t="s">
        <v>80</v>
      </c>
      <c r="K3" s="107"/>
      <c r="L3" s="53"/>
    </row>
    <row r="4" spans="11:12" ht="15.75" customHeight="1">
      <c r="K4" s="53"/>
      <c r="L4" s="105"/>
    </row>
    <row r="5" spans="10:12" ht="15.75" customHeight="1">
      <c r="J5" s="53"/>
      <c r="K5" s="53"/>
      <c r="L5" s="53"/>
    </row>
    <row r="6" spans="10:12" ht="15.75" customHeight="1">
      <c r="J6" s="53"/>
      <c r="K6" s="53"/>
      <c r="L6" s="53"/>
    </row>
    <row r="7" ht="15.75" customHeight="1"/>
    <row r="8" spans="1:12" ht="15.75" customHeight="1">
      <c r="A8" s="182" t="s">
        <v>68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</row>
    <row r="9" ht="15.75" customHeight="1"/>
    <row r="10" spans="1:12" ht="18.75" customHeight="1">
      <c r="A10" s="54"/>
      <c r="B10" s="55"/>
      <c r="C10" s="54"/>
      <c r="F10" s="56" t="s">
        <v>1</v>
      </c>
      <c r="G10" s="55"/>
      <c r="H10" s="56" t="s">
        <v>2</v>
      </c>
      <c r="I10" s="57"/>
      <c r="J10" s="56" t="s">
        <v>3</v>
      </c>
      <c r="K10" s="57"/>
      <c r="L10" s="54" t="s">
        <v>4</v>
      </c>
    </row>
    <row r="11" spans="1:12" ht="18.75" customHeight="1">
      <c r="A11" s="58" t="s">
        <v>5</v>
      </c>
      <c r="B11" s="59" t="s">
        <v>6</v>
      </c>
      <c r="C11" s="58" t="s">
        <v>48</v>
      </c>
      <c r="D11" s="60"/>
      <c r="E11" s="61"/>
      <c r="F11" s="62"/>
      <c r="G11" s="59"/>
      <c r="H11" s="62" t="s">
        <v>7</v>
      </c>
      <c r="I11" s="63"/>
      <c r="J11" s="62" t="s">
        <v>8</v>
      </c>
      <c r="K11" s="63"/>
      <c r="L11" s="58" t="s">
        <v>9</v>
      </c>
    </row>
    <row r="12" spans="1:12" ht="18.75" customHeight="1">
      <c r="A12" s="58" t="s">
        <v>10</v>
      </c>
      <c r="B12" s="59"/>
      <c r="C12" s="58" t="s">
        <v>49</v>
      </c>
      <c r="D12" s="59"/>
      <c r="E12" s="59"/>
      <c r="F12" s="64"/>
      <c r="G12" s="65"/>
      <c r="H12" s="64"/>
      <c r="I12" s="66"/>
      <c r="J12" s="64"/>
      <c r="K12" s="66"/>
      <c r="L12" s="67" t="s">
        <v>11</v>
      </c>
    </row>
    <row r="13" spans="1:12" ht="40.5" customHeight="1">
      <c r="A13" s="67"/>
      <c r="B13" s="65"/>
      <c r="C13" s="67"/>
      <c r="D13" s="68"/>
      <c r="E13" s="68"/>
      <c r="F13" s="68" t="s">
        <v>12</v>
      </c>
      <c r="G13" s="69" t="s">
        <v>13</v>
      </c>
      <c r="H13" s="68" t="s">
        <v>12</v>
      </c>
      <c r="I13" s="69" t="s">
        <v>13</v>
      </c>
      <c r="J13" s="68" t="s">
        <v>12</v>
      </c>
      <c r="K13" s="69" t="s">
        <v>13</v>
      </c>
      <c r="L13" s="69" t="s">
        <v>13</v>
      </c>
    </row>
    <row r="14" spans="1:12" ht="15.75" customHeight="1">
      <c r="A14" s="70">
        <v>1</v>
      </c>
      <c r="B14" s="71">
        <v>2</v>
      </c>
      <c r="C14" s="72">
        <v>3</v>
      </c>
      <c r="D14" s="73">
        <v>4</v>
      </c>
      <c r="E14" s="74"/>
      <c r="F14" s="74">
        <v>4</v>
      </c>
      <c r="G14" s="74">
        <v>5</v>
      </c>
      <c r="H14" s="74">
        <v>6</v>
      </c>
      <c r="I14" s="74">
        <v>7</v>
      </c>
      <c r="J14" s="74">
        <v>8</v>
      </c>
      <c r="K14" s="74">
        <v>9</v>
      </c>
      <c r="L14" s="74">
        <v>10</v>
      </c>
    </row>
    <row r="15" spans="1:12" ht="15.75" customHeight="1">
      <c r="A15" s="64">
        <v>1</v>
      </c>
      <c r="B15" s="75" t="s">
        <v>14</v>
      </c>
      <c r="C15" s="76" t="s">
        <v>15</v>
      </c>
      <c r="D15" s="77">
        <v>22955.4</v>
      </c>
      <c r="E15" s="78"/>
      <c r="F15" s="8">
        <v>10424.793</v>
      </c>
      <c r="G15" s="8">
        <v>10424.793</v>
      </c>
      <c r="H15" s="8">
        <v>9148.168</v>
      </c>
      <c r="I15" s="8">
        <v>9148.168</v>
      </c>
      <c r="J15" s="8">
        <v>666.677</v>
      </c>
      <c r="K15" s="8">
        <v>666.677</v>
      </c>
      <c r="L15" s="79">
        <v>1</v>
      </c>
    </row>
    <row r="16" spans="1:12" ht="29.25" customHeight="1">
      <c r="A16" s="80">
        <v>2</v>
      </c>
      <c r="B16" s="81" t="s">
        <v>16</v>
      </c>
      <c r="C16" s="82" t="s">
        <v>17</v>
      </c>
      <c r="D16" s="83">
        <v>34888.21</v>
      </c>
      <c r="E16" s="84">
        <v>34888.21</v>
      </c>
      <c r="F16" s="85">
        <f aca="true" t="shared" si="0" ref="F16:L16">F17+F28+F34</f>
        <v>913.7860000000001</v>
      </c>
      <c r="G16" s="85">
        <f t="shared" si="0"/>
        <v>87.51</v>
      </c>
      <c r="H16" s="85">
        <f t="shared" si="0"/>
        <v>948.5506</v>
      </c>
      <c r="I16" s="85">
        <f t="shared" si="0"/>
        <v>103.69000000000001</v>
      </c>
      <c r="J16" s="85">
        <f t="shared" si="0"/>
        <v>68.98039999999989</v>
      </c>
      <c r="K16" s="85">
        <f>K17+K28+K34</f>
        <v>103.69200000000001</v>
      </c>
      <c r="L16" s="85">
        <f t="shared" si="0"/>
        <v>103.6888</v>
      </c>
    </row>
    <row r="17" spans="1:12" ht="15.75" customHeight="1">
      <c r="A17" s="80">
        <v>3</v>
      </c>
      <c r="B17" s="86" t="s">
        <v>18</v>
      </c>
      <c r="C17" s="87" t="s">
        <v>17</v>
      </c>
      <c r="D17" s="77">
        <v>31185.68</v>
      </c>
      <c r="E17" s="88">
        <v>31185.68</v>
      </c>
      <c r="F17" s="89">
        <f>F18+F24+F25+F26+F27</f>
        <v>767.0052000000001</v>
      </c>
      <c r="G17" s="89">
        <f aca="true" t="shared" si="1" ref="G17:L17">G18+G24+G25+G26+G27</f>
        <v>73.41000000000001</v>
      </c>
      <c r="H17" s="89">
        <f t="shared" si="1"/>
        <v>772.3883999999999</v>
      </c>
      <c r="I17" s="89">
        <f>I18+I24+I25+I26+I27</f>
        <v>84.43</v>
      </c>
      <c r="J17" s="89">
        <f t="shared" si="1"/>
        <v>56.1595999999999</v>
      </c>
      <c r="K17" s="89">
        <f>K18+K24+K25+K26+K27</f>
        <v>84.43</v>
      </c>
      <c r="L17" s="89">
        <f t="shared" si="1"/>
        <v>84.4204</v>
      </c>
    </row>
    <row r="18" spans="1:12" ht="25.5" customHeight="1">
      <c r="A18" s="80">
        <v>3.1</v>
      </c>
      <c r="B18" s="86" t="s">
        <v>19</v>
      </c>
      <c r="C18" s="87" t="s">
        <v>17</v>
      </c>
      <c r="D18" s="77">
        <v>27491.35</v>
      </c>
      <c r="E18" s="88">
        <v>27491.35</v>
      </c>
      <c r="F18" s="89">
        <f>F19+F20+F21+F22</f>
        <v>384.75</v>
      </c>
      <c r="G18" s="89">
        <f aca="true" t="shared" si="2" ref="G18:L18">G19+G20+G21+G22</f>
        <v>36.74</v>
      </c>
      <c r="H18" s="89">
        <f t="shared" si="2"/>
        <v>384.58299999999997</v>
      </c>
      <c r="I18" s="89">
        <f t="shared" si="2"/>
        <v>42.03</v>
      </c>
      <c r="J18" s="89">
        <f t="shared" si="2"/>
        <v>27.905999999999995</v>
      </c>
      <c r="K18" s="89">
        <f t="shared" si="2"/>
        <v>42.03</v>
      </c>
      <c r="L18" s="89">
        <f t="shared" si="2"/>
        <v>42.03</v>
      </c>
    </row>
    <row r="19" spans="1:12" ht="18" customHeight="1">
      <c r="A19" s="80" t="s">
        <v>20</v>
      </c>
      <c r="B19" s="90" t="s">
        <v>21</v>
      </c>
      <c r="C19" s="87" t="s">
        <v>17</v>
      </c>
      <c r="D19" s="77">
        <v>25751.19</v>
      </c>
      <c r="E19" s="88">
        <v>25751.19</v>
      </c>
      <c r="F19" s="89">
        <f>'[1]в тариф на 2020-2021р'!T16</f>
        <v>0</v>
      </c>
      <c r="G19" s="91">
        <f>F19/G15*1000</f>
        <v>0</v>
      </c>
      <c r="H19" s="89">
        <f>'[1]в тариф на 2020-2021р'!U16</f>
        <v>0</v>
      </c>
      <c r="I19" s="91">
        <f>H19/H15*1000</f>
        <v>0</v>
      </c>
      <c r="J19" s="89">
        <f>'[1]в тариф на 2020-2021р'!V16</f>
        <v>0</v>
      </c>
      <c r="K19" s="79">
        <v>0</v>
      </c>
      <c r="L19" s="92">
        <f>'[1]в тариф на 2020-2021р'!W16</f>
        <v>0</v>
      </c>
    </row>
    <row r="20" spans="1:12" ht="27.75" customHeight="1">
      <c r="A20" s="80" t="s">
        <v>22</v>
      </c>
      <c r="B20" s="93" t="s">
        <v>23</v>
      </c>
      <c r="C20" s="87" t="s">
        <v>17</v>
      </c>
      <c r="D20" s="77">
        <v>924.52</v>
      </c>
      <c r="E20" s="88">
        <v>924.52</v>
      </c>
      <c r="F20" s="89">
        <f>'[1]в тариф на 2020-2021р'!T17</f>
        <v>365.08</v>
      </c>
      <c r="G20" s="91">
        <f>ROUND(F20/G15*1000,2)-0.17</f>
        <v>34.85</v>
      </c>
      <c r="H20" s="89">
        <f>'[1]в тариф на 2020-2021р'!U17</f>
        <v>367.323</v>
      </c>
      <c r="I20" s="91">
        <f>ROUND(H20/I15*1000,2)-0.01</f>
        <v>40.14</v>
      </c>
      <c r="J20" s="89">
        <f>'[1]в тариф на 2020-2021р'!V17</f>
        <v>26.646</v>
      </c>
      <c r="K20" s="91">
        <f>ROUND(J20/K15*1000,2)+0.17</f>
        <v>40.14</v>
      </c>
      <c r="L20" s="92">
        <f>'[1]в тариф на 2020-2021р'!W17</f>
        <v>40.14</v>
      </c>
    </row>
    <row r="21" spans="1:12" ht="15.75" customHeight="1">
      <c r="A21" s="80" t="s">
        <v>24</v>
      </c>
      <c r="B21" s="93" t="s">
        <v>25</v>
      </c>
      <c r="C21" s="87" t="s">
        <v>17</v>
      </c>
      <c r="D21" s="77">
        <v>157.7</v>
      </c>
      <c r="E21" s="88">
        <v>157.7</v>
      </c>
      <c r="F21" s="89">
        <f>'[1]в тариф на 2020-2021р'!T18</f>
        <v>0</v>
      </c>
      <c r="G21" s="91">
        <f>ROUND(F21/G15*1000,2)</f>
        <v>0</v>
      </c>
      <c r="H21" s="89">
        <f>'[1]в тариф на 2020-2021р'!U18</f>
        <v>0</v>
      </c>
      <c r="I21" s="91">
        <f>ROUND(H21/I15*1000,2)</f>
        <v>0</v>
      </c>
      <c r="J21" s="89">
        <f>'[1]в тариф на 2020-2021р'!V18</f>
        <v>0</v>
      </c>
      <c r="K21" s="91">
        <f>ROUND(J21/K15*1000,2)</f>
        <v>0</v>
      </c>
      <c r="L21" s="92">
        <f>'[1]в тариф на 2020-2021р'!W18</f>
        <v>0</v>
      </c>
    </row>
    <row r="22" spans="1:12" ht="15.75" customHeight="1">
      <c r="A22" s="80" t="s">
        <v>26</v>
      </c>
      <c r="B22" s="93" t="s">
        <v>27</v>
      </c>
      <c r="C22" s="94" t="s">
        <v>17</v>
      </c>
      <c r="D22" s="77">
        <v>657.94</v>
      </c>
      <c r="E22" s="88">
        <v>657.94</v>
      </c>
      <c r="F22" s="89">
        <f>'[1]в тариф на 2020-2021р'!T19</f>
        <v>19.67</v>
      </c>
      <c r="G22" s="91">
        <f>ROUND(F22/G15*1000,2)</f>
        <v>1.89</v>
      </c>
      <c r="H22" s="89">
        <f>'[1]в тариф на 2020-2021р'!U19</f>
        <v>17.26</v>
      </c>
      <c r="I22" s="91">
        <f>ROUND(H22/I15*1000,2)</f>
        <v>1.89</v>
      </c>
      <c r="J22" s="89">
        <f>'[1]в тариф на 2020-2021р'!V19</f>
        <v>1.2599999999999945</v>
      </c>
      <c r="K22" s="91">
        <f>ROUND(J22/J15*1000,2)</f>
        <v>1.89</v>
      </c>
      <c r="L22" s="92">
        <f>'[1]в тариф на 2020-2021р'!W19</f>
        <v>1.89</v>
      </c>
    </row>
    <row r="23" spans="1:12" ht="15.75" customHeight="1">
      <c r="A23" s="80"/>
      <c r="B23" s="93" t="s">
        <v>28</v>
      </c>
      <c r="C23" s="94"/>
      <c r="D23" s="77">
        <v>564.5</v>
      </c>
      <c r="E23" s="88">
        <v>564.5</v>
      </c>
      <c r="F23" s="89">
        <f>'[1]в тариф на 2020-2021р'!T20</f>
        <v>8.61</v>
      </c>
      <c r="G23" s="91">
        <f>ROUND(F23/G15*1000,2)</f>
        <v>0.83</v>
      </c>
      <c r="H23" s="89">
        <f>'[1]в тариф на 2020-2021р'!U20</f>
        <v>7.56</v>
      </c>
      <c r="I23" s="91">
        <f>ROUND(H23/I15*1000,2)</f>
        <v>0.83</v>
      </c>
      <c r="J23" s="89">
        <f>'[1]в тариф на 2020-2021р'!V20</f>
        <v>0.5499999999999998</v>
      </c>
      <c r="K23" s="91">
        <f>ROUND(J23/J15*1000,2)+0.01</f>
        <v>0.83</v>
      </c>
      <c r="L23" s="92">
        <f>'[1]в тариф на 2020-2021р'!W20</f>
        <v>0.83</v>
      </c>
    </row>
    <row r="24" spans="1:12" ht="15.75" customHeight="1">
      <c r="A24" s="80" t="s">
        <v>29</v>
      </c>
      <c r="B24" s="86" t="s">
        <v>30</v>
      </c>
      <c r="C24" s="94" t="s">
        <v>17</v>
      </c>
      <c r="D24" s="77">
        <v>2644.33</v>
      </c>
      <c r="E24" s="88">
        <v>2644.33</v>
      </c>
      <c r="F24" s="89">
        <f>'[1]в тариф на 2020-2021р'!T22</f>
        <v>277.66</v>
      </c>
      <c r="G24" s="91">
        <f>ROUND(F24/G15*1000,2)</f>
        <v>26.63</v>
      </c>
      <c r="H24" s="89">
        <f>'[1]в тариф на 2020-2021р'!U22</f>
        <v>286.57</v>
      </c>
      <c r="I24" s="91">
        <f>ROUND(H24/I15*1000,2)</f>
        <v>31.33</v>
      </c>
      <c r="J24" s="89">
        <f>'[1]в тариф на 2020-2021р'!V22</f>
        <v>20.88</v>
      </c>
      <c r="K24" s="91">
        <f>ROUND(J24/K15*1000,2)+0.01</f>
        <v>31.330000000000002</v>
      </c>
      <c r="L24" s="92">
        <f>'[1]в тариф на 2020-2021р'!W22</f>
        <v>31.32</v>
      </c>
    </row>
    <row r="25" spans="1:12" ht="15.75" customHeight="1">
      <c r="A25" s="80" t="s">
        <v>31</v>
      </c>
      <c r="B25" s="95" t="s">
        <v>32</v>
      </c>
      <c r="C25" s="94" t="s">
        <v>17</v>
      </c>
      <c r="D25" s="77">
        <v>581.75</v>
      </c>
      <c r="E25" s="88">
        <v>581.75</v>
      </c>
      <c r="F25" s="89">
        <f>'[1]в тариф на 2020-2021р'!T23</f>
        <v>61.08520000000001</v>
      </c>
      <c r="G25" s="91">
        <f>ROUND(F25/G15*1000,2)</f>
        <v>5.86</v>
      </c>
      <c r="H25" s="89">
        <f>'[1]в тариф на 2020-2021р'!U23</f>
        <v>63.0454</v>
      </c>
      <c r="I25" s="91">
        <f>ROUND(H25/I15*1000,2)</f>
        <v>6.89</v>
      </c>
      <c r="J25" s="89">
        <f>'[1]в тариф на 2020-2021р'!V23</f>
        <v>4.5935999999999995</v>
      </c>
      <c r="K25" s="91">
        <f>ROUND(J25/K15*1000,2)</f>
        <v>6.89</v>
      </c>
      <c r="L25" s="92">
        <f>'[1]в тариф на 2020-2021р'!W23</f>
        <v>6.8904000000000005</v>
      </c>
    </row>
    <row r="26" spans="1:12" ht="15.75" customHeight="1">
      <c r="A26" s="80" t="s">
        <v>33</v>
      </c>
      <c r="B26" s="86" t="s">
        <v>34</v>
      </c>
      <c r="C26" s="94" t="s">
        <v>17</v>
      </c>
      <c r="D26" s="77">
        <v>137.52</v>
      </c>
      <c r="E26" s="88">
        <v>137.52</v>
      </c>
      <c r="F26" s="89">
        <f>'[1]в тариф на 2020-2021р'!T24</f>
        <v>17.7</v>
      </c>
      <c r="G26" s="91">
        <f>ROUND(F26/G15*1000,2)</f>
        <v>1.7</v>
      </c>
      <c r="H26" s="89">
        <f>'[1]в тариф на 2020-2021р'!U24</f>
        <v>15.54</v>
      </c>
      <c r="I26" s="91">
        <f>ROUND(H26/I15*1000,2)</f>
        <v>1.7</v>
      </c>
      <c r="J26" s="89">
        <f>'[1]в тариф на 2020-2021р'!V24</f>
        <v>1.129999999999999</v>
      </c>
      <c r="K26" s="91">
        <f>ROUND(J26/K15*1000,2)+0.01</f>
        <v>1.7</v>
      </c>
      <c r="L26" s="92">
        <f>'[1]в тариф на 2020-2021р'!W24</f>
        <v>1.7</v>
      </c>
    </row>
    <row r="27" spans="1:12" ht="15.75" customHeight="1">
      <c r="A27" s="80" t="s">
        <v>35</v>
      </c>
      <c r="B27" s="86" t="s">
        <v>36</v>
      </c>
      <c r="C27" s="94" t="s">
        <v>17</v>
      </c>
      <c r="D27" s="77">
        <v>330.73</v>
      </c>
      <c r="E27" s="88">
        <v>330.73</v>
      </c>
      <c r="F27" s="89">
        <f>'[1]в тариф на 2020-2021р'!T25</f>
        <v>25.81</v>
      </c>
      <c r="G27" s="91">
        <f>ROUND(F27/F15*1000,2)</f>
        <v>2.48</v>
      </c>
      <c r="H27" s="89">
        <f>'[1]в тариф на 2020-2021р'!U25</f>
        <v>22.65</v>
      </c>
      <c r="I27" s="91">
        <f>ROUND(H27/I15*1000,2)</f>
        <v>2.48</v>
      </c>
      <c r="J27" s="89">
        <f>'[1]в тариф на 2020-2021р'!V25</f>
        <v>1.6499999999999027</v>
      </c>
      <c r="K27" s="91">
        <f>ROUND(J27/J15*1000,2)+0.01</f>
        <v>2.48</v>
      </c>
      <c r="L27" s="92">
        <f>'[1]в тариф на 2020-2021р'!W25</f>
        <v>2.48</v>
      </c>
    </row>
    <row r="28" spans="1:12" ht="33" customHeight="1">
      <c r="A28" s="96">
        <v>4</v>
      </c>
      <c r="B28" s="97" t="s">
        <v>37</v>
      </c>
      <c r="C28" s="98" t="s">
        <v>17</v>
      </c>
      <c r="D28" s="99">
        <v>2232.8</v>
      </c>
      <c r="E28" s="84">
        <v>2232.8</v>
      </c>
      <c r="F28" s="85">
        <f aca="true" t="shared" si="3" ref="F28:L28">F29+F30+F31+F32+F33</f>
        <v>73.31080000000001</v>
      </c>
      <c r="G28" s="85">
        <f t="shared" si="3"/>
        <v>7.05</v>
      </c>
      <c r="H28" s="85">
        <f t="shared" si="3"/>
        <v>81.62880000000001</v>
      </c>
      <c r="I28" s="85">
        <f t="shared" si="3"/>
        <v>8.93</v>
      </c>
      <c r="J28" s="85">
        <f t="shared" si="3"/>
        <v>5.943799999999999</v>
      </c>
      <c r="K28" s="85">
        <f>K29+K30+K31+K32+K33</f>
        <v>8.931999999999999</v>
      </c>
      <c r="L28" s="85">
        <f t="shared" si="3"/>
        <v>8.931799999999999</v>
      </c>
    </row>
    <row r="29" spans="1:12" ht="15.75" customHeight="1">
      <c r="A29" s="80">
        <v>4.1</v>
      </c>
      <c r="B29" s="86" t="s">
        <v>38</v>
      </c>
      <c r="C29" s="94" t="s">
        <v>17</v>
      </c>
      <c r="D29" s="77">
        <v>174.34</v>
      </c>
      <c r="E29" s="88">
        <v>174.34</v>
      </c>
      <c r="F29" s="89">
        <f>'[1]в тариф на 2020-2021р'!T28</f>
        <v>11.95</v>
      </c>
      <c r="G29" s="91">
        <f>ROUND(F29/G15*1000,2)+0.01</f>
        <v>1.16</v>
      </c>
      <c r="H29" s="89">
        <f>'[1]в тариф на 2020-2021р'!U28</f>
        <v>10.49</v>
      </c>
      <c r="I29" s="91">
        <f>ROUND(H29/I15*1000,2)</f>
        <v>1.15</v>
      </c>
      <c r="J29" s="89">
        <f>'[1]в тариф на 2020-2021р'!V28</f>
        <v>0.7599999999999998</v>
      </c>
      <c r="K29" s="91">
        <f>ROUND(J29/K15*1000,2)+0.01</f>
        <v>1.15</v>
      </c>
      <c r="L29" s="92">
        <f>'[1]в тариф на 2020-2021р'!W28</f>
        <v>1.15</v>
      </c>
    </row>
    <row r="30" spans="1:12" ht="15.75" customHeight="1">
      <c r="A30" s="80">
        <v>4.2</v>
      </c>
      <c r="B30" s="86" t="s">
        <v>30</v>
      </c>
      <c r="C30" s="94" t="s">
        <v>17</v>
      </c>
      <c r="D30" s="77">
        <v>1640.52</v>
      </c>
      <c r="E30" s="88">
        <v>1640.52</v>
      </c>
      <c r="F30" s="89">
        <f>'[1]в тариф на 2020-2021р'!T29</f>
        <v>43.14</v>
      </c>
      <c r="G30" s="91">
        <f>ROUND(F30/G15*1000,2)</f>
        <v>4.14</v>
      </c>
      <c r="H30" s="89">
        <f>'[1]в тариф на 2020-2021р'!U29</f>
        <v>52.04</v>
      </c>
      <c r="I30" s="91">
        <f>ROUND(H30/I15*1000,2)</f>
        <v>5.69</v>
      </c>
      <c r="J30" s="89">
        <f>'[1]в тариф на 2020-2021р'!V29</f>
        <v>3.79</v>
      </c>
      <c r="K30" s="91">
        <f>ROUND(J30/K15*1000,2)+0.012</f>
        <v>5.691999999999999</v>
      </c>
      <c r="L30" s="92">
        <f>'[1]в тариф на 2020-2021р'!W29</f>
        <v>5.69</v>
      </c>
    </row>
    <row r="31" spans="1:12" ht="15.75" customHeight="1">
      <c r="A31" s="80">
        <v>4.3</v>
      </c>
      <c r="B31" s="86" t="s">
        <v>39</v>
      </c>
      <c r="C31" s="94" t="s">
        <v>17</v>
      </c>
      <c r="D31" s="77">
        <v>360.91</v>
      </c>
      <c r="E31" s="88">
        <v>360.91</v>
      </c>
      <c r="F31" s="89">
        <f>'[1]в тариф на 2020-2021р'!T30</f>
        <v>9.4908</v>
      </c>
      <c r="G31" s="91">
        <f>ROUND(F31/G15*1000,2)</f>
        <v>0.91</v>
      </c>
      <c r="H31" s="89">
        <f>'[1]в тариф на 2020-2021р'!U30</f>
        <v>11.4488</v>
      </c>
      <c r="I31" s="91">
        <f>ROUND(H31/I15*1000,2)</f>
        <v>1.25</v>
      </c>
      <c r="J31" s="89">
        <f>'[1]в тариф на 2020-2021р'!V30</f>
        <v>0.8338</v>
      </c>
      <c r="K31" s="91">
        <f>ROUND(J31/K15*1000,2)</f>
        <v>1.25</v>
      </c>
      <c r="L31" s="92">
        <f>'[1]в тариф на 2020-2021р'!W30</f>
        <v>1.2518</v>
      </c>
    </row>
    <row r="32" spans="1:12" ht="15.75" customHeight="1">
      <c r="A32" s="80">
        <v>4.4</v>
      </c>
      <c r="B32" s="86" t="s">
        <v>34</v>
      </c>
      <c r="C32" s="94" t="s">
        <v>17</v>
      </c>
      <c r="D32" s="77">
        <v>26.96</v>
      </c>
      <c r="E32" s="88">
        <v>26.96</v>
      </c>
      <c r="F32" s="89">
        <f>'[1]в тариф на 2020-2021р'!T31</f>
        <v>5.11</v>
      </c>
      <c r="G32" s="91">
        <f>ROUND(F32/G15*1000,2)</f>
        <v>0.49</v>
      </c>
      <c r="H32" s="89">
        <f>'[1]в тариф на 2020-2021р'!U31</f>
        <v>4.48</v>
      </c>
      <c r="I32" s="91">
        <f>ROUND(H32/I15*1000,2)</f>
        <v>0.49</v>
      </c>
      <c r="J32" s="89">
        <f>'[1]в тариф на 2020-2021р'!V31</f>
        <v>0.3299999999999992</v>
      </c>
      <c r="K32" s="91">
        <f>ROUND(J32/K15*1000,2)</f>
        <v>0.49</v>
      </c>
      <c r="L32" s="92">
        <f>'[1]в тариф на 2020-2021р'!W31</f>
        <v>0.49</v>
      </c>
    </row>
    <row r="33" spans="1:12" ht="15.75" customHeight="1">
      <c r="A33" s="80">
        <v>4.5</v>
      </c>
      <c r="B33" s="86" t="s">
        <v>40</v>
      </c>
      <c r="C33" s="94" t="s">
        <v>17</v>
      </c>
      <c r="D33" s="77">
        <v>30.07</v>
      </c>
      <c r="E33" s="88">
        <v>30.07</v>
      </c>
      <c r="F33" s="89">
        <f>'[1]в тариф на 2020-2021р'!T32</f>
        <v>3.62</v>
      </c>
      <c r="G33" s="91">
        <f>ROUND(F33/G15*1000,2)</f>
        <v>0.35</v>
      </c>
      <c r="H33" s="89">
        <f>'[1]в тариф на 2020-2021р'!U32</f>
        <v>3.17</v>
      </c>
      <c r="I33" s="91">
        <f>ROUND(H33/I15*1000,2)</f>
        <v>0.35</v>
      </c>
      <c r="J33" s="89">
        <f>'[1]в тариф на 2020-2021р'!V32</f>
        <v>0.22999999999999954</v>
      </c>
      <c r="K33" s="91">
        <f>ROUND(J33/K15*1000,2)+0.01</f>
        <v>0.35000000000000003</v>
      </c>
      <c r="L33" s="92">
        <f>'[1]в тариф на 2020-2021р'!W32</f>
        <v>0.35</v>
      </c>
    </row>
    <row r="34" spans="1:12" ht="27.75" customHeight="1">
      <c r="A34" s="96">
        <v>5</v>
      </c>
      <c r="B34" s="97" t="s">
        <v>41</v>
      </c>
      <c r="C34" s="98" t="s">
        <v>17</v>
      </c>
      <c r="D34" s="99">
        <v>1469.73</v>
      </c>
      <c r="E34" s="84">
        <v>1469.73</v>
      </c>
      <c r="F34" s="85">
        <f aca="true" t="shared" si="4" ref="F34:L34">F35+F36+F37+F38+F39</f>
        <v>73.46999999999998</v>
      </c>
      <c r="G34" s="85">
        <f t="shared" si="4"/>
        <v>7.05</v>
      </c>
      <c r="H34" s="85">
        <f t="shared" si="4"/>
        <v>94.5334</v>
      </c>
      <c r="I34" s="85">
        <f t="shared" si="4"/>
        <v>10.329999999999998</v>
      </c>
      <c r="J34" s="85">
        <f t="shared" si="4"/>
        <v>6.876999999999999</v>
      </c>
      <c r="K34" s="85">
        <f>K35+K36+K37+K38+K39</f>
        <v>10.329999999999998</v>
      </c>
      <c r="L34" s="85">
        <f t="shared" si="4"/>
        <v>10.336599999999999</v>
      </c>
    </row>
    <row r="35" spans="1:12" ht="15.75" customHeight="1">
      <c r="A35" s="80">
        <v>5.1</v>
      </c>
      <c r="B35" s="86" t="s">
        <v>42</v>
      </c>
      <c r="C35" s="94" t="s">
        <v>17</v>
      </c>
      <c r="D35" s="77">
        <v>73.49</v>
      </c>
      <c r="E35" s="88">
        <v>73.49</v>
      </c>
      <c r="F35" s="89">
        <f>'[1]в тариф на 2020-2021р'!T35</f>
        <v>3.05</v>
      </c>
      <c r="G35" s="91">
        <f>ROUND(F35/G15*1000,2)</f>
        <v>0.29</v>
      </c>
      <c r="H35" s="89">
        <f>'[1]в тариф на 2020-2021р'!U35</f>
        <v>2.68</v>
      </c>
      <c r="I35" s="91">
        <f>ROUND(H35/I15*1000,2)</f>
        <v>0.29</v>
      </c>
      <c r="J35" s="89">
        <f>'[1]в тариф на 2020-2021р'!V35</f>
        <v>0.18999999999999995</v>
      </c>
      <c r="K35" s="91">
        <f>ROUND(J35/K15*1000,2)+0.01</f>
        <v>0.29000000000000004</v>
      </c>
      <c r="L35" s="92">
        <f>'[1]в тариф на 2020-2021р'!W35</f>
        <v>0.29</v>
      </c>
    </row>
    <row r="36" spans="1:12" ht="15.75" customHeight="1">
      <c r="A36" s="80">
        <v>5.2</v>
      </c>
      <c r="B36" s="86" t="s">
        <v>30</v>
      </c>
      <c r="C36" s="94" t="s">
        <v>17</v>
      </c>
      <c r="D36" s="77">
        <v>1066.27</v>
      </c>
      <c r="E36" s="88">
        <v>1066.27</v>
      </c>
      <c r="F36" s="89">
        <f>'[1]в тариф на 2020-2021р'!T36</f>
        <v>55.66</v>
      </c>
      <c r="G36" s="91">
        <f>ROUND(F36/G15*1000,2)</f>
        <v>5.34</v>
      </c>
      <c r="H36" s="89">
        <f>'[1]в тариф на 2020-2021р'!U36</f>
        <v>73.47</v>
      </c>
      <c r="I36" s="91">
        <f>ROUND(H36/I15*1000,2)</f>
        <v>8.03</v>
      </c>
      <c r="J36" s="89">
        <f>'[1]в тариф на 2020-2021р'!V36</f>
        <v>5.35</v>
      </c>
      <c r="K36" s="91">
        <f>ROUND(J36/K15*1000,2)</f>
        <v>8.02</v>
      </c>
      <c r="L36" s="92">
        <f>'[1]в тариф на 2020-2021р'!W36</f>
        <v>8.03</v>
      </c>
    </row>
    <row r="37" spans="1:12" ht="15.75" customHeight="1">
      <c r="A37" s="80">
        <v>5.3</v>
      </c>
      <c r="B37" s="95" t="s">
        <v>32</v>
      </c>
      <c r="C37" s="94" t="s">
        <v>17</v>
      </c>
      <c r="D37" s="77">
        <v>234.58</v>
      </c>
      <c r="E37" s="88">
        <v>234.58</v>
      </c>
      <c r="F37" s="89">
        <f>'[1]в тариф на 2020-2021р'!T37</f>
        <v>12.24</v>
      </c>
      <c r="G37" s="91">
        <f>ROUND(F37/G15*1000,2)</f>
        <v>1.17</v>
      </c>
      <c r="H37" s="89">
        <f>'[1]в тариф на 2020-2021р'!U37</f>
        <v>16.1634</v>
      </c>
      <c r="I37" s="91">
        <f>ROUND(H37/I15*1000,2)-0.01</f>
        <v>1.76</v>
      </c>
      <c r="J37" s="89">
        <f>'[1]в тариф на 2020-2021р'!V37</f>
        <v>1.1769999999999998</v>
      </c>
      <c r="K37" s="91">
        <f>ROUND(J37/K15*1000,2)</f>
        <v>1.77</v>
      </c>
      <c r="L37" s="92">
        <f>'[1]в тариф на 2020-2021р'!W37</f>
        <v>1.7666</v>
      </c>
    </row>
    <row r="38" spans="1:12" ht="15.75" customHeight="1">
      <c r="A38" s="80">
        <v>5.4</v>
      </c>
      <c r="B38" s="86" t="s">
        <v>34</v>
      </c>
      <c r="C38" s="94" t="s">
        <v>17</v>
      </c>
      <c r="D38" s="77">
        <v>2.58</v>
      </c>
      <c r="E38" s="88">
        <v>2.58</v>
      </c>
      <c r="F38" s="89">
        <f>'[1]в тариф на 2020-2021р'!T38</f>
        <v>0.16</v>
      </c>
      <c r="G38" s="91">
        <f>ROUND(F38/G15*1000,2)</f>
        <v>0.02</v>
      </c>
      <c r="H38" s="89">
        <f>'[1]в тариф на 2020-2021р'!U38</f>
        <v>0.15</v>
      </c>
      <c r="I38" s="91">
        <f>ROUND(H38/I15*1000,2)</f>
        <v>0.02</v>
      </c>
      <c r="J38" s="89">
        <f>'[1]в тариф на 2020-2021р'!V38</f>
        <v>0.010000000000000009</v>
      </c>
      <c r="K38" s="91">
        <f>ROUND(J38/K15*1000,2)+0.01</f>
        <v>0.02</v>
      </c>
      <c r="L38" s="92">
        <f>'[1]в тариф на 2020-2021р'!W38</f>
        <v>0.02</v>
      </c>
    </row>
    <row r="39" spans="1:12" ht="15.75" customHeight="1">
      <c r="A39" s="80">
        <v>5.5</v>
      </c>
      <c r="B39" s="86" t="s">
        <v>43</v>
      </c>
      <c r="C39" s="94" t="s">
        <v>17</v>
      </c>
      <c r="D39" s="77">
        <v>92.81</v>
      </c>
      <c r="E39" s="88">
        <v>92.81</v>
      </c>
      <c r="F39" s="89">
        <f>'[1]в тариф на 2020-2021р'!T39</f>
        <v>2.36</v>
      </c>
      <c r="G39" s="91">
        <f>ROUND(F39/G15*1000,2)</f>
        <v>0.23</v>
      </c>
      <c r="H39" s="89">
        <f>'[1]в тариф на 2020-2021р'!U39</f>
        <v>2.07</v>
      </c>
      <c r="I39" s="91">
        <f>ROUND(H39/I15*1000,2)</f>
        <v>0.23</v>
      </c>
      <c r="J39" s="89">
        <f>'[1]в тариф на 2020-2021р'!V39</f>
        <v>0.15000000000000036</v>
      </c>
      <c r="K39" s="91">
        <f>ROUND(J39/K15*1000,2)+0.01</f>
        <v>0.23</v>
      </c>
      <c r="L39" s="92">
        <f>'[1]в тариф на 2020-2021р'!W39</f>
        <v>0.23</v>
      </c>
    </row>
    <row r="40" spans="1:12" ht="15.75" customHeight="1">
      <c r="A40" s="80">
        <v>6</v>
      </c>
      <c r="B40" s="86" t="s">
        <v>44</v>
      </c>
      <c r="C40" s="94" t="s">
        <v>17</v>
      </c>
      <c r="D40" s="77">
        <v>0</v>
      </c>
      <c r="E40" s="88">
        <v>0</v>
      </c>
      <c r="F40" s="89">
        <f>'[1]в тариф на 2020-2021р'!T40</f>
        <v>17.82</v>
      </c>
      <c r="G40" s="91">
        <f>ROUND(F40/G15*1000,2)-0.01</f>
        <v>1.7</v>
      </c>
      <c r="H40" s="89">
        <f>'[1]в тариф на 2020-2021р'!U40</f>
        <v>18.5</v>
      </c>
      <c r="I40" s="91">
        <f>ROUND(H40/I15*1000,2)</f>
        <v>2.02</v>
      </c>
      <c r="J40" s="89">
        <f>'[1]в тариф на 2020-2021р'!V40</f>
        <v>1.35</v>
      </c>
      <c r="K40" s="91">
        <f>ROUND(J40/K15*1000,2)</f>
        <v>2.02</v>
      </c>
      <c r="L40" s="89">
        <f>'[1]в тариф на 2020-2021р'!W40</f>
        <v>2.02</v>
      </c>
    </row>
    <row r="41" spans="1:12" ht="27" customHeight="1">
      <c r="A41" s="80">
        <v>7</v>
      </c>
      <c r="B41" s="86" t="s">
        <v>69</v>
      </c>
      <c r="C41" s="94" t="s">
        <v>17</v>
      </c>
      <c r="D41" s="100">
        <v>34888.21</v>
      </c>
      <c r="E41" s="88">
        <v>34888.21</v>
      </c>
      <c r="F41" s="89">
        <f>F16+F40</f>
        <v>931.6060000000001</v>
      </c>
      <c r="G41" s="89"/>
      <c r="H41" s="89">
        <f>'[1]в тариф на 2020-2021р'!U42</f>
        <v>967.0506</v>
      </c>
      <c r="I41" s="89"/>
      <c r="J41" s="89">
        <f>'[1]в тариф на 2020-2021р'!V42</f>
        <v>70.33039999999988</v>
      </c>
      <c r="K41" s="89"/>
      <c r="L41" s="89">
        <f>L16+L40</f>
        <v>105.7088</v>
      </c>
    </row>
    <row r="42" spans="1:12" ht="29.25" customHeight="1">
      <c r="A42" s="96">
        <v>8</v>
      </c>
      <c r="B42" s="97" t="s">
        <v>70</v>
      </c>
      <c r="C42" s="101" t="s">
        <v>13</v>
      </c>
      <c r="D42" s="83">
        <v>1519.8258361866926</v>
      </c>
      <c r="E42" s="99"/>
      <c r="F42" s="83"/>
      <c r="G42" s="102">
        <f>G40+G16</f>
        <v>89.21000000000001</v>
      </c>
      <c r="H42" s="102"/>
      <c r="I42" s="102">
        <f>I40+I16</f>
        <v>105.71000000000001</v>
      </c>
      <c r="J42" s="102"/>
      <c r="K42" s="102">
        <f>K40+K16</f>
        <v>105.712</v>
      </c>
      <c r="L42" s="102">
        <f>L40+L16</f>
        <v>105.7088</v>
      </c>
    </row>
    <row r="43" ht="21.75" customHeight="1"/>
    <row r="45" spans="2:11" ht="15.75">
      <c r="B45" s="181" t="s">
        <v>81</v>
      </c>
      <c r="C45" s="181"/>
      <c r="D45" s="181"/>
      <c r="E45" s="181"/>
      <c r="F45" s="181"/>
      <c r="G45" s="181"/>
      <c r="H45" s="181"/>
      <c r="I45" s="181"/>
      <c r="J45" s="181"/>
      <c r="K45" s="179"/>
    </row>
  </sheetData>
  <sheetProtection/>
  <mergeCells count="2">
    <mergeCell ref="A8:L8"/>
    <mergeCell ref="B45:J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view="pageBreakPreview" zoomScale="60" workbookViewId="0" topLeftCell="B1">
      <selection activeCell="O38" sqref="O38"/>
    </sheetView>
  </sheetViews>
  <sheetFormatPr defaultColWidth="9.140625" defaultRowHeight="15"/>
  <cols>
    <col min="1" max="1" width="5.28125" style="0" customWidth="1"/>
    <col min="2" max="2" width="26.28125" style="0" customWidth="1"/>
    <col min="3" max="3" width="11.28125" style="0" customWidth="1"/>
    <col min="4" max="4" width="10.28125" style="0" hidden="1" customWidth="1"/>
    <col min="5" max="5" width="0.13671875" style="0" hidden="1" customWidth="1"/>
    <col min="6" max="6" width="11.140625" style="0" customWidth="1"/>
    <col min="7" max="7" width="12.00390625" style="0" customWidth="1"/>
    <col min="8" max="8" width="11.00390625" style="0" customWidth="1"/>
    <col min="9" max="9" width="11.140625" style="0" customWidth="1"/>
    <col min="10" max="10" width="10.7109375" style="0" customWidth="1"/>
    <col min="11" max="11" width="10.57421875" style="0" customWidth="1"/>
    <col min="12" max="12" width="14.00390625" style="0" customWidth="1"/>
  </cols>
  <sheetData>
    <row r="1" spans="1:12" ht="15.75" customHeight="1">
      <c r="A1" s="155"/>
      <c r="B1" s="155"/>
      <c r="C1" s="155"/>
      <c r="D1" s="155"/>
      <c r="E1" s="155"/>
      <c r="F1" s="155"/>
      <c r="G1" s="155"/>
      <c r="H1" s="155"/>
      <c r="I1" s="155"/>
      <c r="J1" s="153" t="s">
        <v>75</v>
      </c>
      <c r="K1" s="153"/>
      <c r="L1" s="3"/>
    </row>
    <row r="2" spans="1:12" ht="15.75" customHeight="1">
      <c r="A2" s="155"/>
      <c r="B2" s="155"/>
      <c r="C2" s="155"/>
      <c r="D2" s="155"/>
      <c r="E2" s="155"/>
      <c r="F2" s="155"/>
      <c r="G2" s="155"/>
      <c r="H2" s="155"/>
      <c r="I2" s="155"/>
      <c r="J2" s="153" t="s">
        <v>78</v>
      </c>
      <c r="K2" s="153"/>
      <c r="L2" s="3"/>
    </row>
    <row r="3" spans="1:12" ht="15.75" customHeight="1">
      <c r="A3" s="155"/>
      <c r="B3" s="155"/>
      <c r="C3" s="155"/>
      <c r="D3" s="155"/>
      <c r="E3" s="155"/>
      <c r="F3" s="155"/>
      <c r="G3" s="155"/>
      <c r="H3" s="155"/>
      <c r="I3" s="155"/>
      <c r="J3" s="154" t="s">
        <v>80</v>
      </c>
      <c r="K3" s="154"/>
      <c r="L3" s="3"/>
    </row>
    <row r="4" spans="1:12" ht="15.7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2" ht="15.75" customHeight="1">
      <c r="A5" s="183" t="s">
        <v>72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2" ht="15.75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2" ht="18.75" customHeight="1">
      <c r="A7" s="118"/>
      <c r="B7" s="119"/>
      <c r="C7" s="118"/>
      <c r="D7" s="106"/>
      <c r="E7" s="106"/>
      <c r="F7" s="120" t="s">
        <v>1</v>
      </c>
      <c r="G7" s="121"/>
      <c r="H7" s="120" t="s">
        <v>2</v>
      </c>
      <c r="I7" s="122"/>
      <c r="J7" s="120" t="s">
        <v>3</v>
      </c>
      <c r="K7" s="122"/>
      <c r="L7" s="118" t="s">
        <v>4</v>
      </c>
    </row>
    <row r="8" spans="1:12" ht="18.75" customHeight="1">
      <c r="A8" s="123" t="s">
        <v>5</v>
      </c>
      <c r="B8" s="124" t="s">
        <v>6</v>
      </c>
      <c r="C8" s="123" t="s">
        <v>48</v>
      </c>
      <c r="D8" s="125"/>
      <c r="E8" s="126"/>
      <c r="F8" s="127"/>
      <c r="G8" s="128"/>
      <c r="H8" s="127" t="s">
        <v>7</v>
      </c>
      <c r="I8" s="129"/>
      <c r="J8" s="127" t="s">
        <v>8</v>
      </c>
      <c r="K8" s="129"/>
      <c r="L8" s="123" t="s">
        <v>9</v>
      </c>
    </row>
    <row r="9" spans="1:12" ht="18.75" customHeight="1">
      <c r="A9" s="123" t="s">
        <v>10</v>
      </c>
      <c r="B9" s="124"/>
      <c r="C9" s="123" t="s">
        <v>49</v>
      </c>
      <c r="D9" s="124"/>
      <c r="E9" s="124"/>
      <c r="F9" s="130"/>
      <c r="G9" s="131"/>
      <c r="H9" s="130"/>
      <c r="I9" s="132"/>
      <c r="J9" s="130"/>
      <c r="K9" s="132"/>
      <c r="L9" s="133" t="s">
        <v>11</v>
      </c>
    </row>
    <row r="10" spans="1:12" ht="40.5" customHeight="1">
      <c r="A10" s="134"/>
      <c r="B10" s="135"/>
      <c r="C10" s="134"/>
      <c r="D10" s="157"/>
      <c r="E10" s="157"/>
      <c r="F10" s="157" t="s">
        <v>12</v>
      </c>
      <c r="G10" s="158" t="s">
        <v>13</v>
      </c>
      <c r="H10" s="157" t="s">
        <v>12</v>
      </c>
      <c r="I10" s="158" t="s">
        <v>13</v>
      </c>
      <c r="J10" s="157" t="s">
        <v>12</v>
      </c>
      <c r="K10" s="158" t="s">
        <v>13</v>
      </c>
      <c r="L10" s="158" t="s">
        <v>13</v>
      </c>
    </row>
    <row r="11" spans="1:12" ht="15.75" customHeight="1">
      <c r="A11" s="159">
        <v>1</v>
      </c>
      <c r="B11" s="160">
        <v>2</v>
      </c>
      <c r="C11" s="161">
        <v>3</v>
      </c>
      <c r="D11" s="162">
        <v>4</v>
      </c>
      <c r="E11" s="163"/>
      <c r="F11" s="163">
        <v>4</v>
      </c>
      <c r="G11" s="163">
        <v>5</v>
      </c>
      <c r="H11" s="163">
        <v>6</v>
      </c>
      <c r="I11" s="163">
        <v>7</v>
      </c>
      <c r="J11" s="163">
        <v>8</v>
      </c>
      <c r="K11" s="163">
        <v>9</v>
      </c>
      <c r="L11" s="163">
        <v>10</v>
      </c>
    </row>
    <row r="12" spans="1:12" ht="15.75" customHeight="1">
      <c r="A12" s="136">
        <v>1</v>
      </c>
      <c r="B12" s="137" t="s">
        <v>14</v>
      </c>
      <c r="C12" s="164" t="s">
        <v>15</v>
      </c>
      <c r="D12" s="138">
        <v>22955.4</v>
      </c>
      <c r="E12" s="139"/>
      <c r="F12" s="140">
        <v>10424.793</v>
      </c>
      <c r="G12" s="140">
        <v>10424.793</v>
      </c>
      <c r="H12" s="140">
        <v>9148.168</v>
      </c>
      <c r="I12" s="140">
        <v>9148.168</v>
      </c>
      <c r="J12" s="140">
        <v>666.677</v>
      </c>
      <c r="K12" s="140">
        <v>666.677</v>
      </c>
      <c r="L12" s="141">
        <v>1</v>
      </c>
    </row>
    <row r="13" spans="1:12" ht="31.5" customHeight="1">
      <c r="A13" s="142">
        <v>2</v>
      </c>
      <c r="B13" s="143" t="s">
        <v>16</v>
      </c>
      <c r="C13" s="165" t="s">
        <v>17</v>
      </c>
      <c r="D13" s="144">
        <v>34888.21</v>
      </c>
      <c r="E13" s="145">
        <v>34888.21</v>
      </c>
      <c r="F13" s="146">
        <f>'[1]в тариф на 2020-2021р'!Y13</f>
        <v>687.9399999999999</v>
      </c>
      <c r="G13" s="144">
        <f aca="true" t="shared" si="0" ref="G13:L13">G14+G25+G31</f>
        <v>65.98</v>
      </c>
      <c r="H13" s="150">
        <f t="shared" si="0"/>
        <v>498.07</v>
      </c>
      <c r="I13" s="144">
        <f t="shared" si="0"/>
        <v>54.480000000000004</v>
      </c>
      <c r="J13" s="144">
        <f t="shared" si="0"/>
        <v>36.30999999999999</v>
      </c>
      <c r="K13" s="144">
        <f t="shared" si="0"/>
        <v>54.45936760980204</v>
      </c>
      <c r="L13" s="144">
        <f t="shared" si="0"/>
        <v>54.4596</v>
      </c>
    </row>
    <row r="14" spans="1:12" ht="15.75" customHeight="1">
      <c r="A14" s="142">
        <v>3</v>
      </c>
      <c r="B14" s="143" t="s">
        <v>18</v>
      </c>
      <c r="C14" s="166" t="s">
        <v>17</v>
      </c>
      <c r="D14" s="138">
        <v>31185.68</v>
      </c>
      <c r="E14" s="147">
        <v>31185.68</v>
      </c>
      <c r="F14" s="146">
        <f>'[1]в тариф на 2020-2021р'!Y14</f>
        <v>570.54</v>
      </c>
      <c r="G14" s="152">
        <f aca="true" t="shared" si="1" ref="G14:L14">G15+G21+G22+G23+G24</f>
        <v>54.72</v>
      </c>
      <c r="H14" s="141">
        <f t="shared" si="1"/>
        <v>371.58</v>
      </c>
      <c r="I14" s="148">
        <f t="shared" si="1"/>
        <v>40.64</v>
      </c>
      <c r="J14" s="141">
        <f t="shared" si="1"/>
        <v>27.08</v>
      </c>
      <c r="K14" s="152">
        <f>J14/K12*1000+0.01</f>
        <v>40.6293703997588</v>
      </c>
      <c r="L14" s="148">
        <f t="shared" si="1"/>
        <v>40.6278</v>
      </c>
    </row>
    <row r="15" spans="1:12" ht="25.5" customHeight="1">
      <c r="A15" s="142">
        <v>3.1</v>
      </c>
      <c r="B15" s="113" t="s">
        <v>19</v>
      </c>
      <c r="C15" s="166" t="s">
        <v>17</v>
      </c>
      <c r="D15" s="138">
        <v>27491.35</v>
      </c>
      <c r="E15" s="147">
        <v>27491.35</v>
      </c>
      <c r="F15" s="146">
        <f>'[1]в тариф на 2020-2021р'!Y15</f>
        <v>4.06</v>
      </c>
      <c r="G15" s="152">
        <f>ROUND(F15/G12*1000,2)</f>
        <v>0.39</v>
      </c>
      <c r="H15" s="141">
        <f>H17+H16+H18+H19</f>
        <v>3.56</v>
      </c>
      <c r="I15" s="141">
        <f>I17+I16+I18+I19</f>
        <v>0.39</v>
      </c>
      <c r="J15" s="141">
        <f>J17+J16+J18+J19</f>
        <v>0.26000000000000023</v>
      </c>
      <c r="K15" s="148">
        <f>K17+K16+K18+K19</f>
        <v>0.39</v>
      </c>
      <c r="L15" s="148">
        <f>L17+L16+L18+L19</f>
        <v>0.39</v>
      </c>
    </row>
    <row r="16" spans="1:12" ht="18" customHeight="1">
      <c r="A16" s="142" t="s">
        <v>20</v>
      </c>
      <c r="B16" s="167" t="s">
        <v>21</v>
      </c>
      <c r="C16" s="166" t="s">
        <v>17</v>
      </c>
      <c r="D16" s="138">
        <v>25751.19</v>
      </c>
      <c r="E16" s="147">
        <v>25751.19</v>
      </c>
      <c r="F16" s="146">
        <f>'[1]в тариф на 2020-2021р'!Y16</f>
        <v>0</v>
      </c>
      <c r="G16" s="152">
        <f>ROUND(F16/G12*1000,2)</f>
        <v>0</v>
      </c>
      <c r="H16" s="141">
        <f>'[1]в тариф на 2020-2021р'!Z16</f>
        <v>0</v>
      </c>
      <c r="I16" s="148">
        <f>ROUND(H16/I12*1000,2)</f>
        <v>0</v>
      </c>
      <c r="J16" s="149">
        <f>'[1]в тариф на 2020-2021р'!AA16</f>
        <v>0</v>
      </c>
      <c r="K16" s="146">
        <f>J16/K12*1000</f>
        <v>0</v>
      </c>
      <c r="L16" s="146">
        <f>'[1]в тариф на 2020-2021р'!AB16</f>
        <v>0</v>
      </c>
    </row>
    <row r="17" spans="1:14" ht="25.5" customHeight="1">
      <c r="A17" s="142" t="s">
        <v>22</v>
      </c>
      <c r="B17" s="114" t="s">
        <v>23</v>
      </c>
      <c r="C17" s="166" t="s">
        <v>17</v>
      </c>
      <c r="D17" s="138">
        <v>924.52</v>
      </c>
      <c r="E17" s="147">
        <v>924.52</v>
      </c>
      <c r="F17" s="146">
        <f>'[1]в тариф на 2020-2021р'!Y17</f>
        <v>0</v>
      </c>
      <c r="G17" s="152">
        <f>ROUND(F17/G12*1000,2)</f>
        <v>0</v>
      </c>
      <c r="H17" s="141">
        <f>'[1]в тариф на 2020-2021р'!Z17</f>
        <v>0</v>
      </c>
      <c r="I17" s="148">
        <f>ROUND(H17/I12*1000,2)</f>
        <v>0</v>
      </c>
      <c r="J17" s="149">
        <f>'[1]в тариф на 2020-2021р'!AA17</f>
        <v>0</v>
      </c>
      <c r="K17" s="146">
        <f>J17/K12*1000</f>
        <v>0</v>
      </c>
      <c r="L17" s="146">
        <f>'[1]в тариф на 2020-2021р'!AB17</f>
        <v>0</v>
      </c>
      <c r="N17" s="103"/>
    </row>
    <row r="18" spans="1:12" ht="15.75" customHeight="1">
      <c r="A18" s="142" t="s">
        <v>24</v>
      </c>
      <c r="B18" s="114" t="s">
        <v>25</v>
      </c>
      <c r="C18" s="166" t="s">
        <v>17</v>
      </c>
      <c r="D18" s="138">
        <v>157.7</v>
      </c>
      <c r="E18" s="147">
        <v>157.7</v>
      </c>
      <c r="F18" s="146">
        <f>'[1]в тариф на 2020-2021р'!Y18</f>
        <v>0</v>
      </c>
      <c r="G18" s="152">
        <f>ROUND(F18/G12*1000,2)</f>
        <v>0</v>
      </c>
      <c r="H18" s="141">
        <f>'[1]в тариф на 2020-2021р'!Z18</f>
        <v>0</v>
      </c>
      <c r="I18" s="148">
        <f>ROUND(H18/I12*1000,2)</f>
        <v>0</v>
      </c>
      <c r="J18" s="149">
        <f>'[1]в тариф на 2020-2021р'!AA18</f>
        <v>0</v>
      </c>
      <c r="K18" s="146">
        <f>J18/K12*1000</f>
        <v>0</v>
      </c>
      <c r="L18" s="146">
        <f>'[1]в тариф на 2020-2021р'!AB18</f>
        <v>0</v>
      </c>
    </row>
    <row r="19" spans="1:12" ht="15.75" customHeight="1">
      <c r="A19" s="142" t="s">
        <v>26</v>
      </c>
      <c r="B19" s="114" t="s">
        <v>27</v>
      </c>
      <c r="C19" s="168" t="s">
        <v>17</v>
      </c>
      <c r="D19" s="138">
        <v>657.94</v>
      </c>
      <c r="E19" s="147">
        <v>657.94</v>
      </c>
      <c r="F19" s="146">
        <f>'[1]в тариф на 2020-2021р'!Y19</f>
        <v>4.06</v>
      </c>
      <c r="G19" s="152">
        <f>ROUND(F19/G12*1000,2)</f>
        <v>0.39</v>
      </c>
      <c r="H19" s="141">
        <f>'[1]в тариф на 2020-2021р'!Z19</f>
        <v>3.56</v>
      </c>
      <c r="I19" s="148">
        <f>ROUND(H19/I12*1000,2)</f>
        <v>0.39</v>
      </c>
      <c r="J19" s="149">
        <f>'[1]в тариф на 2020-2021р'!AA19</f>
        <v>0.26000000000000023</v>
      </c>
      <c r="K19" s="146">
        <f>ROUND(J19/K12*1000,2)</f>
        <v>0.39</v>
      </c>
      <c r="L19" s="146">
        <f>'[1]в тариф на 2020-2021р'!AB19</f>
        <v>0.39</v>
      </c>
    </row>
    <row r="20" spans="1:12" ht="15.75" customHeight="1">
      <c r="A20" s="142"/>
      <c r="B20" s="114" t="s">
        <v>28</v>
      </c>
      <c r="C20" s="168"/>
      <c r="D20" s="138">
        <v>564.5</v>
      </c>
      <c r="E20" s="147">
        <v>564.5</v>
      </c>
      <c r="F20" s="146">
        <f>'[1]в тариф на 2020-2021р'!Y20</f>
        <v>0</v>
      </c>
      <c r="G20" s="152">
        <f>ROUND(F20/G12*1000,2)</f>
        <v>0</v>
      </c>
      <c r="H20" s="141">
        <f>'[1]в тариф на 2020-2021р'!Z20</f>
        <v>0</v>
      </c>
      <c r="I20" s="148">
        <f>ROUND(H20/I12*1000,2)</f>
        <v>0</v>
      </c>
      <c r="J20" s="149">
        <f>'[1]в тариф на 2020-2021р'!AA20</f>
        <v>0</v>
      </c>
      <c r="K20" s="146">
        <f>ROUND(J20/K12*1000,2)</f>
        <v>0</v>
      </c>
      <c r="L20" s="146">
        <f>'[1]в тариф на 2020-2021р'!AB20</f>
        <v>0</v>
      </c>
    </row>
    <row r="21" spans="1:12" ht="15.75" customHeight="1">
      <c r="A21" s="142" t="s">
        <v>29</v>
      </c>
      <c r="B21" s="113" t="s">
        <v>30</v>
      </c>
      <c r="C21" s="168" t="s">
        <v>17</v>
      </c>
      <c r="D21" s="138">
        <v>2644.33</v>
      </c>
      <c r="E21" s="147">
        <v>2644.33</v>
      </c>
      <c r="F21" s="146">
        <f>'[1]в тариф на 2020-2021р'!Y22</f>
        <v>354.89</v>
      </c>
      <c r="G21" s="152">
        <f>ROUND(F21/G12*1000,2)</f>
        <v>34.04</v>
      </c>
      <c r="H21" s="141">
        <f>'[1]в тариф на 2020-2021р'!Z22</f>
        <v>205.63</v>
      </c>
      <c r="I21" s="148">
        <f>ROUND(H21/I12*1000,2)+0.01</f>
        <v>22.490000000000002</v>
      </c>
      <c r="J21" s="149">
        <f>'[1]в тариф на 2020-2021р'!AA22</f>
        <v>14.99</v>
      </c>
      <c r="K21" s="146">
        <f>ROUND(J21/K12*1000,2)+0.01</f>
        <v>22.490000000000002</v>
      </c>
      <c r="L21" s="146">
        <f>'[1]в тариф на 2020-2021р'!AB22</f>
        <v>22.49</v>
      </c>
    </row>
    <row r="22" spans="1:12" ht="15.75" customHeight="1">
      <c r="A22" s="142" t="s">
        <v>31</v>
      </c>
      <c r="B22" s="169" t="s">
        <v>32</v>
      </c>
      <c r="C22" s="168" t="s">
        <v>17</v>
      </c>
      <c r="D22" s="138">
        <v>581.75</v>
      </c>
      <c r="E22" s="147">
        <v>581.75</v>
      </c>
      <c r="F22" s="146">
        <f>'[1]в тариф на 2020-2021р'!Y23</f>
        <v>78.08</v>
      </c>
      <c r="G22" s="152">
        <f>ROUND(F22/G12*1000,2)</f>
        <v>7.49</v>
      </c>
      <c r="H22" s="141">
        <f>'[1]в тариф на 2020-2021р'!Z23</f>
        <v>45.24</v>
      </c>
      <c r="I22" s="148">
        <f>ROUND(H22/I12*1000,2)+0.01</f>
        <v>4.96</v>
      </c>
      <c r="J22" s="149">
        <f>'[1]в тариф на 2020-2021р'!AA23</f>
        <v>3.29</v>
      </c>
      <c r="K22" s="146">
        <f>ROUND(J22/K12*1000,2)+0.01</f>
        <v>4.9399999999999995</v>
      </c>
      <c r="L22" s="146">
        <f>'[1]в тариф на 2020-2021р'!AB23</f>
        <v>4.9478</v>
      </c>
    </row>
    <row r="23" spans="1:12" ht="15.75" customHeight="1">
      <c r="A23" s="142" t="s">
        <v>33</v>
      </c>
      <c r="B23" s="113" t="s">
        <v>34</v>
      </c>
      <c r="C23" s="168" t="s">
        <v>17</v>
      </c>
      <c r="D23" s="138">
        <v>137.52</v>
      </c>
      <c r="E23" s="147">
        <v>137.52</v>
      </c>
      <c r="F23" s="146">
        <f>'[1]в тариф на 2020-2021р'!Y24</f>
        <v>0.88</v>
      </c>
      <c r="G23" s="152">
        <f>ROUND(F23/G12*1000,2)</f>
        <v>0.08</v>
      </c>
      <c r="H23" s="141">
        <f>'[1]в тариф на 2020-2021р'!Z24</f>
        <v>0.76</v>
      </c>
      <c r="I23" s="148">
        <f>ROUND(H23/I12*1000,2)</f>
        <v>0.08</v>
      </c>
      <c r="J23" s="149">
        <f>'[1]в тариф на 2020-2021р'!AA24</f>
        <v>0.06</v>
      </c>
      <c r="K23" s="148">
        <f>ROUND(J23/K12*1000,2)-0.01</f>
        <v>0.08</v>
      </c>
      <c r="L23" s="146">
        <f>'[1]в тариф на 2020-2021р'!AB24</f>
        <v>0.08</v>
      </c>
    </row>
    <row r="24" spans="1:12" ht="15.75" customHeight="1">
      <c r="A24" s="142" t="s">
        <v>35</v>
      </c>
      <c r="B24" s="113" t="s">
        <v>36</v>
      </c>
      <c r="C24" s="168" t="s">
        <v>17</v>
      </c>
      <c r="D24" s="138">
        <v>330.73</v>
      </c>
      <c r="E24" s="147">
        <v>330.73</v>
      </c>
      <c r="F24" s="146">
        <f>'[1]в тариф на 2020-2021р'!Y25</f>
        <v>132.63</v>
      </c>
      <c r="G24" s="152">
        <f>ROUND(F24/G12*1000,2)</f>
        <v>12.72</v>
      </c>
      <c r="H24" s="141">
        <f>'[1]в тариф на 2020-2021р'!Z25</f>
        <v>116.39</v>
      </c>
      <c r="I24" s="148">
        <f>ROUND(H24/I12*1000,2)</f>
        <v>12.72</v>
      </c>
      <c r="J24" s="149">
        <f>'[1]в тариф на 2020-2021р'!AA25</f>
        <v>8.48</v>
      </c>
      <c r="K24" s="146">
        <f>J24/K12*1000</f>
        <v>12.719802843055932</v>
      </c>
      <c r="L24" s="146">
        <f>'[1]в тариф на 2020-2021р'!AB25</f>
        <v>12.72</v>
      </c>
    </row>
    <row r="25" spans="1:12" ht="33" customHeight="1">
      <c r="A25" s="170">
        <v>4</v>
      </c>
      <c r="B25" s="143" t="s">
        <v>37</v>
      </c>
      <c r="C25" s="171" t="s">
        <v>17</v>
      </c>
      <c r="D25" s="150">
        <v>2232.8</v>
      </c>
      <c r="E25" s="145">
        <v>2232.8</v>
      </c>
      <c r="F25" s="151">
        <f>'[1]в тариф на 2020-2021р'!Y26</f>
        <v>58.620000000000005</v>
      </c>
      <c r="G25" s="152">
        <f aca="true" t="shared" si="2" ref="G25:L25">G26+G27+G28+G29+G30</f>
        <v>5.630000000000001</v>
      </c>
      <c r="H25" s="150">
        <f t="shared" si="2"/>
        <v>59.32999999999999</v>
      </c>
      <c r="I25" s="144">
        <f t="shared" si="2"/>
        <v>6.489999999999999</v>
      </c>
      <c r="J25" s="150">
        <f t="shared" si="2"/>
        <v>4.33</v>
      </c>
      <c r="K25" s="144">
        <f t="shared" si="2"/>
        <v>6.489999999999999</v>
      </c>
      <c r="L25" s="144">
        <f t="shared" si="2"/>
        <v>6.4944</v>
      </c>
    </row>
    <row r="26" spans="1:12" ht="15.75" customHeight="1">
      <c r="A26" s="142">
        <v>4.1</v>
      </c>
      <c r="B26" s="113" t="s">
        <v>38</v>
      </c>
      <c r="C26" s="168" t="s">
        <v>17</v>
      </c>
      <c r="D26" s="138">
        <v>174.34</v>
      </c>
      <c r="E26" s="147">
        <v>174.34</v>
      </c>
      <c r="F26" s="146">
        <f>'[1]в тариф на 2020-2021р'!Y28</f>
        <v>9.56</v>
      </c>
      <c r="G26" s="152">
        <f>ROUND(F26/10424.793*1000,2)</f>
        <v>0.92</v>
      </c>
      <c r="H26" s="141">
        <f>'[1]в тариф на 2020-2021р'!Z28</f>
        <v>8.39</v>
      </c>
      <c r="I26" s="148">
        <f>ROUND(H26/I12*1000,2)</f>
        <v>0.92</v>
      </c>
      <c r="J26" s="149">
        <f>'[1]в тариф на 2020-2021р'!AA28</f>
        <v>0.61</v>
      </c>
      <c r="K26" s="146">
        <f>ROUND(J26/K12*1000,2)+0.01</f>
        <v>0.92</v>
      </c>
      <c r="L26" s="146">
        <f>'[1]в тариф на 2020-2021р'!AB28</f>
        <v>0.92</v>
      </c>
    </row>
    <row r="27" spans="1:15" ht="15.75" customHeight="1">
      <c r="A27" s="142">
        <v>4.2</v>
      </c>
      <c r="B27" s="113" t="s">
        <v>30</v>
      </c>
      <c r="C27" s="168" t="s">
        <v>17</v>
      </c>
      <c r="D27" s="138">
        <v>1640.52</v>
      </c>
      <c r="E27" s="147">
        <v>1640.52</v>
      </c>
      <c r="F27" s="146">
        <f>'[1]в тариф на 2020-2021р'!Y29</f>
        <v>34.5</v>
      </c>
      <c r="G27" s="152">
        <f>ROUND(F27/10424.793*1000,2)</f>
        <v>3.31</v>
      </c>
      <c r="H27" s="141">
        <f>'[1]в тариф на 2020-2021р'!Z29</f>
        <v>36.73</v>
      </c>
      <c r="I27" s="148">
        <f>ROUND(H27/I12*1000,2)</f>
        <v>4.02</v>
      </c>
      <c r="J27" s="149">
        <f>'[1]в тариф на 2020-2021р'!AA29</f>
        <v>2.68</v>
      </c>
      <c r="K27" s="146">
        <f>ROUND(J27/K12*1000,2)</f>
        <v>4.02</v>
      </c>
      <c r="L27" s="146">
        <f>'[1]в тариф на 2020-2021р'!AB29</f>
        <v>4.02</v>
      </c>
      <c r="O27" s="104"/>
    </row>
    <row r="28" spans="1:12" ht="15.75" customHeight="1">
      <c r="A28" s="142">
        <v>4.3</v>
      </c>
      <c r="B28" s="113" t="s">
        <v>39</v>
      </c>
      <c r="C28" s="168" t="s">
        <v>17</v>
      </c>
      <c r="D28" s="138">
        <v>360.91</v>
      </c>
      <c r="E28" s="147">
        <v>360.91</v>
      </c>
      <c r="F28" s="146">
        <f>'[1]в тариф на 2020-2021р'!Y30</f>
        <v>7.59</v>
      </c>
      <c r="G28" s="152">
        <f>ROUND(F28/10424.793*1000,2)</f>
        <v>0.73</v>
      </c>
      <c r="H28" s="141">
        <f>'[1]в тариф на 2020-2021р'!Z30</f>
        <v>8.08</v>
      </c>
      <c r="I28" s="148">
        <f>ROUND(H28/I12*1000,2)</f>
        <v>0.88</v>
      </c>
      <c r="J28" s="149">
        <f>'[1]в тариф на 2020-2021р'!AA30</f>
        <v>0.59</v>
      </c>
      <c r="K28" s="146">
        <f>ROUND(J28/K12*1000,2)</f>
        <v>0.88</v>
      </c>
      <c r="L28" s="146">
        <f>'[1]в тариф на 2020-2021р'!AB30</f>
        <v>0.8844</v>
      </c>
    </row>
    <row r="29" spans="1:12" ht="15.75" customHeight="1">
      <c r="A29" s="142">
        <v>4.4</v>
      </c>
      <c r="B29" s="113" t="s">
        <v>34</v>
      </c>
      <c r="C29" s="168" t="s">
        <v>17</v>
      </c>
      <c r="D29" s="138">
        <v>26.96</v>
      </c>
      <c r="E29" s="147">
        <v>26.96</v>
      </c>
      <c r="F29" s="146">
        <f>'[1]в тариф на 2020-2021р'!Y31</f>
        <v>4.08</v>
      </c>
      <c r="G29" s="152">
        <f>ROUND(F29/10424.793*1000,2)</f>
        <v>0.39</v>
      </c>
      <c r="H29" s="141">
        <f>'[1]в тариф на 2020-2021р'!Z31</f>
        <v>3.59</v>
      </c>
      <c r="I29" s="148">
        <f>ROUND(H29/I12*1000,2)</f>
        <v>0.39</v>
      </c>
      <c r="J29" s="149">
        <f>'[1]в тариф на 2020-2021р'!AA31</f>
        <v>0.26</v>
      </c>
      <c r="K29" s="146">
        <f>ROUND(J29/K12*1000,2)</f>
        <v>0.39</v>
      </c>
      <c r="L29" s="146">
        <f>'[1]в тариф на 2020-2021р'!AB31</f>
        <v>0.39</v>
      </c>
    </row>
    <row r="30" spans="1:12" ht="15.75" customHeight="1">
      <c r="A30" s="142">
        <v>4.5</v>
      </c>
      <c r="B30" s="113" t="s">
        <v>40</v>
      </c>
      <c r="C30" s="168" t="s">
        <v>17</v>
      </c>
      <c r="D30" s="138">
        <v>30.07</v>
      </c>
      <c r="E30" s="147">
        <v>30.07</v>
      </c>
      <c r="F30" s="146">
        <f>'[1]в тариф на 2020-2021р'!Y32</f>
        <v>2.89</v>
      </c>
      <c r="G30" s="152">
        <f>ROUND(F30/10424.793*1000,2)</f>
        <v>0.28</v>
      </c>
      <c r="H30" s="141">
        <f>'[1]в тариф на 2020-2021р'!Z32</f>
        <v>2.54</v>
      </c>
      <c r="I30" s="148">
        <f>ROUND(H30/I12*1000,2)</f>
        <v>0.28</v>
      </c>
      <c r="J30" s="149">
        <f>'[1]в тариф на 2020-2021р'!AA32</f>
        <v>0.19</v>
      </c>
      <c r="K30" s="146">
        <f>ROUND(J30/K12*1000,2)</f>
        <v>0.28</v>
      </c>
      <c r="L30" s="146">
        <f>'[1]в тариф на 2020-2021р'!AB32</f>
        <v>0.28</v>
      </c>
    </row>
    <row r="31" spans="1:12" ht="27.75" customHeight="1">
      <c r="A31" s="170">
        <v>5</v>
      </c>
      <c r="B31" s="143" t="s">
        <v>41</v>
      </c>
      <c r="C31" s="171" t="s">
        <v>17</v>
      </c>
      <c r="D31" s="150">
        <v>1469.73</v>
      </c>
      <c r="E31" s="145">
        <v>1469.73</v>
      </c>
      <c r="F31" s="151">
        <f>'[1]в тариф на 2020-2021р'!Y33</f>
        <v>58.78000000000001</v>
      </c>
      <c r="G31" s="152">
        <f aca="true" t="shared" si="3" ref="G31:L31">G32+G33+G34+G35+G36</f>
        <v>5.629999999999999</v>
      </c>
      <c r="H31" s="150">
        <f t="shared" si="3"/>
        <v>67.16000000000001</v>
      </c>
      <c r="I31" s="144">
        <f t="shared" si="3"/>
        <v>7.35</v>
      </c>
      <c r="J31" s="144">
        <f t="shared" si="3"/>
        <v>4.8999999999999915</v>
      </c>
      <c r="K31" s="144">
        <f t="shared" si="3"/>
        <v>7.339997210043237</v>
      </c>
      <c r="L31" s="144">
        <f t="shared" si="3"/>
        <v>7.3374</v>
      </c>
    </row>
    <row r="32" spans="1:12" ht="15.75" customHeight="1">
      <c r="A32" s="142">
        <v>5.1</v>
      </c>
      <c r="B32" s="113" t="s">
        <v>42</v>
      </c>
      <c r="C32" s="168" t="s">
        <v>17</v>
      </c>
      <c r="D32" s="138">
        <v>73.49</v>
      </c>
      <c r="E32" s="147">
        <v>73.49</v>
      </c>
      <c r="F32" s="146">
        <f>'[1]в тариф на 2020-2021р'!Y35</f>
        <v>2.44</v>
      </c>
      <c r="G32" s="152">
        <f aca="true" t="shared" si="4" ref="G32:G37">ROUND(F32/10424.793*1000,2)</f>
        <v>0.23</v>
      </c>
      <c r="H32" s="141">
        <f>'[1]в тариф на 2020-2021р'!Z35</f>
        <v>2.14</v>
      </c>
      <c r="I32" s="146">
        <f>ROUND(H32/I12*1000,2)+0.01</f>
        <v>0.24000000000000002</v>
      </c>
      <c r="J32" s="149">
        <f>'[1]в тариф на 2020-2021р'!AA35</f>
        <v>0.1599999999999966</v>
      </c>
      <c r="K32" s="146">
        <f>ROUND(J32/K12*1000,2)</f>
        <v>0.24</v>
      </c>
      <c r="L32" s="146">
        <f>'[1]в тариф на 2020-2021р'!AB35</f>
        <v>0.23</v>
      </c>
    </row>
    <row r="33" spans="1:12" ht="15.75" customHeight="1">
      <c r="A33" s="142">
        <v>5.2</v>
      </c>
      <c r="B33" s="113" t="s">
        <v>30</v>
      </c>
      <c r="C33" s="168" t="s">
        <v>17</v>
      </c>
      <c r="D33" s="138">
        <v>1066.27</v>
      </c>
      <c r="E33" s="147">
        <v>1066.27</v>
      </c>
      <c r="F33" s="146">
        <f>'[1]в тариф на 2020-2021р'!Y36</f>
        <v>44.52</v>
      </c>
      <c r="G33" s="152">
        <f t="shared" si="4"/>
        <v>4.27</v>
      </c>
      <c r="H33" s="141">
        <f>'[1]в тариф на 2020-2021р'!Z36</f>
        <v>51.85</v>
      </c>
      <c r="I33" s="148">
        <f>ROUND(H33/I12*1000,2)</f>
        <v>5.67</v>
      </c>
      <c r="J33" s="149">
        <f>'[1]в тариф на 2020-2021р'!AA36</f>
        <v>3.78</v>
      </c>
      <c r="K33" s="146">
        <f>ROUND(J33/K12*1000,2)</f>
        <v>5.67</v>
      </c>
      <c r="L33" s="146">
        <f>'[1]в тариф на 2020-2021р'!AB36</f>
        <v>5.67</v>
      </c>
    </row>
    <row r="34" spans="1:12" ht="15.75" customHeight="1">
      <c r="A34" s="142">
        <v>5.3</v>
      </c>
      <c r="B34" s="169" t="s">
        <v>32</v>
      </c>
      <c r="C34" s="168" t="s">
        <v>17</v>
      </c>
      <c r="D34" s="138">
        <v>234.58</v>
      </c>
      <c r="E34" s="147">
        <v>234.58</v>
      </c>
      <c r="F34" s="146">
        <f>'[1]в тариф на 2020-2021р'!Y37</f>
        <v>9.8</v>
      </c>
      <c r="G34" s="152">
        <f t="shared" si="4"/>
        <v>0.94</v>
      </c>
      <c r="H34" s="141">
        <f>'[1]в тариф на 2020-2021р'!Z37</f>
        <v>11.41</v>
      </c>
      <c r="I34" s="148">
        <f>ROUND(H34/I12*1000,2)</f>
        <v>1.25</v>
      </c>
      <c r="J34" s="149">
        <f>'[1]в тариф на 2020-2021р'!AA37</f>
        <v>0.83</v>
      </c>
      <c r="K34" s="146">
        <f>ROUND(J34/K12*1000,2)</f>
        <v>1.24</v>
      </c>
      <c r="L34" s="146">
        <f>'[1]в тариф на 2020-2021р'!AB37</f>
        <v>1.2474</v>
      </c>
    </row>
    <row r="35" spans="1:12" ht="15.75" customHeight="1">
      <c r="A35" s="142">
        <v>5.4</v>
      </c>
      <c r="B35" s="113" t="s">
        <v>34</v>
      </c>
      <c r="C35" s="168" t="s">
        <v>17</v>
      </c>
      <c r="D35" s="138">
        <v>2.58</v>
      </c>
      <c r="E35" s="147">
        <v>2.58</v>
      </c>
      <c r="F35" s="146">
        <f>'[1]в тариф на 2020-2021р'!Y38</f>
        <v>0.13</v>
      </c>
      <c r="G35" s="152">
        <f t="shared" si="4"/>
        <v>0.01</v>
      </c>
      <c r="H35" s="141">
        <f>'[1]в тариф на 2020-2021р'!Z38</f>
        <v>0.11</v>
      </c>
      <c r="I35" s="148">
        <f>ROUND(H35/I12*1000,2)</f>
        <v>0.01</v>
      </c>
      <c r="J35" s="149">
        <f>'[1]в тариф на 2020-2021р'!AA38</f>
        <v>0.010000000000000273</v>
      </c>
      <c r="K35" s="146">
        <f>ROUND(J35/K12*1000,2)</f>
        <v>0.01</v>
      </c>
      <c r="L35" s="146">
        <f>'[1]в тариф на 2020-2021р'!AB38</f>
        <v>0.01</v>
      </c>
    </row>
    <row r="36" spans="1:12" ht="15.75" customHeight="1">
      <c r="A36" s="142">
        <v>5.5</v>
      </c>
      <c r="B36" s="113" t="s">
        <v>43</v>
      </c>
      <c r="C36" s="168" t="s">
        <v>17</v>
      </c>
      <c r="D36" s="138">
        <v>92.81</v>
      </c>
      <c r="E36" s="147">
        <v>92.81</v>
      </c>
      <c r="F36" s="146">
        <f>'[1]в тариф на 2020-2021р'!Y39</f>
        <v>1.89</v>
      </c>
      <c r="G36" s="152">
        <f t="shared" si="4"/>
        <v>0.18</v>
      </c>
      <c r="H36" s="141">
        <f>'[1]в тариф на 2020-2021р'!Z39</f>
        <v>1.65</v>
      </c>
      <c r="I36" s="148">
        <f>ROUND(H36/I12*1000,2)</f>
        <v>0.18</v>
      </c>
      <c r="J36" s="149">
        <f>'[1]в тариф на 2020-2021р'!AA39</f>
        <v>0.119999999999995</v>
      </c>
      <c r="K36" s="146">
        <f>J36/K12*1000</f>
        <v>0.17999721004323685</v>
      </c>
      <c r="L36" s="146">
        <f>'[1]в тариф на 2020-2021р'!AB39</f>
        <v>0.18</v>
      </c>
    </row>
    <row r="37" spans="1:12" ht="15.75" customHeight="1">
      <c r="A37" s="142">
        <v>6</v>
      </c>
      <c r="B37" s="113" t="s">
        <v>44</v>
      </c>
      <c r="C37" s="168" t="s">
        <v>17</v>
      </c>
      <c r="D37" s="138">
        <v>0</v>
      </c>
      <c r="E37" s="147">
        <v>0</v>
      </c>
      <c r="F37" s="146">
        <f>'[1]в тариф на 2020-2021р'!Y40</f>
        <v>13.41</v>
      </c>
      <c r="G37" s="152">
        <f t="shared" si="4"/>
        <v>1.29</v>
      </c>
      <c r="H37" s="141">
        <f>'[1]в тариф на 2020-2021р'!Z40</f>
        <v>9.71</v>
      </c>
      <c r="I37" s="148">
        <f>ROUND(H37/I12*1000,2)</f>
        <v>1.06</v>
      </c>
      <c r="J37" s="149">
        <f>'[1]в тариф на 2020-2021р'!AA40</f>
        <v>0.71</v>
      </c>
      <c r="K37" s="146">
        <f>ROUND(J37/J12*1000,2)</f>
        <v>1.06</v>
      </c>
      <c r="L37" s="146">
        <f>'[1]в тариф на 2020-2021р'!AB40</f>
        <v>1.06</v>
      </c>
    </row>
    <row r="38" spans="1:12" ht="33" customHeight="1">
      <c r="A38" s="142">
        <v>7</v>
      </c>
      <c r="B38" s="113" t="s">
        <v>73</v>
      </c>
      <c r="C38" s="168" t="s">
        <v>17</v>
      </c>
      <c r="D38" s="152">
        <v>34888.21</v>
      </c>
      <c r="E38" s="147">
        <v>34888.21</v>
      </c>
      <c r="F38" s="146">
        <f>F14+F25+F31+F37</f>
        <v>701.3499999999999</v>
      </c>
      <c r="G38" s="146"/>
      <c r="H38" s="146">
        <f>H14+H25+H31+H37</f>
        <v>507.78</v>
      </c>
      <c r="I38" s="146"/>
      <c r="J38" s="146">
        <f>J14+J25+J31+J37</f>
        <v>37.01999999999999</v>
      </c>
      <c r="K38" s="146"/>
      <c r="L38" s="146">
        <f>L14+L25+L31+L37</f>
        <v>55.519600000000004</v>
      </c>
    </row>
    <row r="39" spans="1:12" ht="33" customHeight="1">
      <c r="A39" s="170">
        <v>8</v>
      </c>
      <c r="B39" s="143" t="s">
        <v>74</v>
      </c>
      <c r="C39" s="172" t="s">
        <v>13</v>
      </c>
      <c r="D39" s="144">
        <v>1519.8258361866926</v>
      </c>
      <c r="E39" s="150"/>
      <c r="F39" s="144"/>
      <c r="G39" s="146">
        <f>F38/F12*1000-0.01</f>
        <v>67.2671152386431</v>
      </c>
      <c r="H39" s="150"/>
      <c r="I39" s="144">
        <f>H38/H12*1000+0.01</f>
        <v>55.51619533878259</v>
      </c>
      <c r="J39" s="151"/>
      <c r="K39" s="144">
        <f>J38/J12*1000-0.01</f>
        <v>55.51913929834086</v>
      </c>
      <c r="L39" s="144">
        <f>L38</f>
        <v>55.519600000000004</v>
      </c>
    </row>
    <row r="40" spans="1:12" ht="21.75" customHeight="1">
      <c r="A40" s="155"/>
      <c r="B40" s="155"/>
      <c r="C40" s="155"/>
      <c r="D40" s="155"/>
      <c r="E40" s="155"/>
      <c r="F40" s="156"/>
      <c r="G40" s="155"/>
      <c r="H40" s="155"/>
      <c r="I40" s="155"/>
      <c r="J40" s="155"/>
      <c r="K40" s="155"/>
      <c r="L40" s="155"/>
    </row>
    <row r="41" spans="1:10" ht="15.75" customHeight="1">
      <c r="A41" s="115"/>
      <c r="B41" s="115"/>
      <c r="C41" s="115"/>
      <c r="D41" s="115"/>
      <c r="E41" s="4"/>
      <c r="F41" s="4"/>
      <c r="G41" s="4"/>
      <c r="H41" s="4"/>
      <c r="I41" s="4"/>
      <c r="J41" s="4"/>
    </row>
    <row r="42" spans="1:10" ht="15.75" customHeight="1">
      <c r="A42" s="115"/>
      <c r="B42" s="181" t="s">
        <v>82</v>
      </c>
      <c r="C42" s="181"/>
      <c r="D42" s="181"/>
      <c r="E42" s="181"/>
      <c r="F42" s="181"/>
      <c r="G42" s="181"/>
      <c r="H42" s="181"/>
      <c r="I42" s="181"/>
      <c r="J42" s="181"/>
    </row>
    <row r="43" spans="1:10" ht="15.75" customHeight="1">
      <c r="A43" s="115"/>
      <c r="B43" s="115"/>
      <c r="C43" s="115"/>
      <c r="D43" s="115"/>
      <c r="E43" s="4"/>
      <c r="F43" s="4"/>
      <c r="G43" s="4"/>
      <c r="H43" s="4"/>
      <c r="I43" s="4"/>
      <c r="J43" s="4"/>
    </row>
    <row r="44" spans="1:10" ht="15">
      <c r="A44" s="115"/>
      <c r="B44" s="115"/>
      <c r="C44" s="115"/>
      <c r="D44" s="115"/>
      <c r="E44" s="4"/>
      <c r="F44" s="4"/>
      <c r="G44" s="4"/>
      <c r="H44" s="4"/>
      <c r="I44" s="4"/>
      <c r="J44" s="4"/>
    </row>
    <row r="45" spans="1:10" ht="15">
      <c r="A45" s="115"/>
      <c r="B45" s="115"/>
      <c r="C45" s="115"/>
      <c r="D45" s="115"/>
      <c r="E45" s="4"/>
      <c r="F45" s="4"/>
      <c r="G45" s="4"/>
      <c r="H45" s="4"/>
      <c r="I45" s="4"/>
      <c r="J45" s="4"/>
    </row>
    <row r="46" spans="1:10" ht="15">
      <c r="A46" s="115"/>
      <c r="B46" s="115"/>
      <c r="C46" s="115"/>
      <c r="D46" s="115"/>
      <c r="E46" s="4"/>
      <c r="F46" s="4"/>
      <c r="G46" s="4"/>
      <c r="H46" s="4"/>
      <c r="I46" s="4"/>
      <c r="J46" s="4"/>
    </row>
    <row r="47" spans="1:10" ht="15">
      <c r="A47" s="115"/>
      <c r="B47" s="115"/>
      <c r="C47" s="115"/>
      <c r="D47" s="115"/>
      <c r="E47" s="4"/>
      <c r="F47" s="4"/>
      <c r="G47" s="4"/>
      <c r="H47" s="4"/>
      <c r="I47" s="4"/>
      <c r="J47" s="4"/>
    </row>
  </sheetData>
  <sheetProtection/>
  <mergeCells count="2">
    <mergeCell ref="A5:L5"/>
    <mergeCell ref="B42:J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60" zoomScaleNormal="75" zoomScalePageLayoutView="0" workbookViewId="0" topLeftCell="A1">
      <selection activeCell="O16" sqref="O16"/>
    </sheetView>
  </sheetViews>
  <sheetFormatPr defaultColWidth="9.140625" defaultRowHeight="15.75" customHeight="1"/>
  <cols>
    <col min="1" max="1" width="9.00390625" style="0" customWidth="1"/>
    <col min="2" max="2" width="44.8515625" style="0" customWidth="1"/>
    <col min="3" max="3" width="17.57421875" style="0" customWidth="1"/>
    <col min="4" max="4" width="22.28125" style="0" customWidth="1"/>
    <col min="5" max="5" width="21.00390625" style="0" customWidth="1"/>
    <col min="6" max="6" width="20.00390625" style="0" customWidth="1"/>
    <col min="7" max="7" width="0.9921875" style="0" customWidth="1"/>
    <col min="8" max="8" width="9.140625" style="0" hidden="1" customWidth="1"/>
  </cols>
  <sheetData>
    <row r="1" spans="1:7" ht="15.75" customHeight="1">
      <c r="A1" s="106"/>
      <c r="B1" s="106"/>
      <c r="C1" s="1"/>
      <c r="D1" s="1"/>
      <c r="E1" s="105" t="s">
        <v>52</v>
      </c>
      <c r="F1" s="105"/>
      <c r="G1" s="2"/>
    </row>
    <row r="2" spans="1:7" ht="15.75" customHeight="1">
      <c r="A2" s="106"/>
      <c r="B2" s="106"/>
      <c r="C2" s="1"/>
      <c r="D2" s="1"/>
      <c r="E2" s="105" t="s">
        <v>78</v>
      </c>
      <c r="F2" s="105"/>
      <c r="G2" s="2"/>
    </row>
    <row r="3" spans="1:6" ht="15.75" customHeight="1">
      <c r="A3" s="106"/>
      <c r="B3" s="106"/>
      <c r="C3" s="106"/>
      <c r="D3" s="106"/>
      <c r="E3" s="107" t="s">
        <v>80</v>
      </c>
      <c r="F3" s="107"/>
    </row>
    <row r="4" spans="1:6" ht="15.75" customHeight="1">
      <c r="A4" s="106"/>
      <c r="B4" s="106"/>
      <c r="C4" s="106"/>
      <c r="D4" s="106"/>
      <c r="E4" s="106"/>
      <c r="F4" s="106"/>
    </row>
    <row r="5" spans="1:6" ht="15.75" customHeight="1">
      <c r="A5" s="180" t="s">
        <v>77</v>
      </c>
      <c r="B5" s="180"/>
      <c r="C5" s="180"/>
      <c r="D5" s="180"/>
      <c r="E5" s="180"/>
      <c r="F5" s="180"/>
    </row>
    <row r="6" spans="1:6" ht="15.75" customHeight="1">
      <c r="A6" s="180" t="s">
        <v>76</v>
      </c>
      <c r="B6" s="180"/>
      <c r="C6" s="180"/>
      <c r="D6" s="180"/>
      <c r="E6" s="180"/>
      <c r="F6" s="180"/>
    </row>
    <row r="7" spans="1:6" ht="15.75" customHeight="1">
      <c r="A7" s="106"/>
      <c r="B7" s="106"/>
      <c r="C7" s="106"/>
      <c r="D7" s="106"/>
      <c r="E7" s="106"/>
      <c r="F7" s="106"/>
    </row>
    <row r="8" spans="1:6" ht="115.5" customHeight="1">
      <c r="A8" s="108" t="s">
        <v>53</v>
      </c>
      <c r="B8" s="108" t="s">
        <v>54</v>
      </c>
      <c r="C8" s="109" t="s">
        <v>55</v>
      </c>
      <c r="D8" s="110" t="s">
        <v>56</v>
      </c>
      <c r="E8" s="110" t="s">
        <v>57</v>
      </c>
      <c r="F8" s="110" t="s">
        <v>58</v>
      </c>
    </row>
    <row r="9" spans="1:6" ht="26.25" customHeight="1">
      <c r="A9" s="173">
        <v>1</v>
      </c>
      <c r="B9" s="174">
        <v>2</v>
      </c>
      <c r="C9" s="173">
        <v>3</v>
      </c>
      <c r="D9" s="111">
        <v>4</v>
      </c>
      <c r="E9" s="111">
        <v>5</v>
      </c>
      <c r="F9" s="111">
        <v>6</v>
      </c>
    </row>
    <row r="10" spans="1:6" ht="43.5" customHeight="1">
      <c r="A10" s="112">
        <v>1</v>
      </c>
      <c r="B10" s="38" t="s">
        <v>79</v>
      </c>
      <c r="C10" s="152">
        <v>1729.55</v>
      </c>
      <c r="D10" s="152">
        <v>3117.9</v>
      </c>
      <c r="E10" s="152">
        <v>3117.9</v>
      </c>
      <c r="F10" s="175">
        <v>2265.94</v>
      </c>
    </row>
    <row r="11" spans="1:6" ht="28.5" customHeight="1">
      <c r="A11" s="112">
        <v>4</v>
      </c>
      <c r="B11" s="38" t="s">
        <v>44</v>
      </c>
      <c r="C11" s="140">
        <v>0</v>
      </c>
      <c r="D11" s="152">
        <v>0</v>
      </c>
      <c r="E11" s="152">
        <v>0</v>
      </c>
      <c r="F11" s="175">
        <v>0</v>
      </c>
    </row>
    <row r="12" spans="1:6" ht="29.25" customHeight="1">
      <c r="A12" s="112"/>
      <c r="B12" s="38" t="s">
        <v>59</v>
      </c>
      <c r="C12" s="152">
        <f>C10*20%</f>
        <v>345.91</v>
      </c>
      <c r="D12" s="152">
        <f>D10*20%</f>
        <v>623.58</v>
      </c>
      <c r="E12" s="152">
        <f>E10*20%</f>
        <v>623.58</v>
      </c>
      <c r="F12" s="152">
        <f>F10*20%</f>
        <v>453.18800000000005</v>
      </c>
    </row>
    <row r="13" spans="1:6" ht="48" customHeight="1">
      <c r="A13" s="112">
        <v>5</v>
      </c>
      <c r="B13" s="41" t="s">
        <v>60</v>
      </c>
      <c r="C13" s="152">
        <f>C10+C12</f>
        <v>2075.46</v>
      </c>
      <c r="D13" s="176">
        <f>D10+D12</f>
        <v>3741.48</v>
      </c>
      <c r="E13" s="176">
        <f>E10+E12</f>
        <v>3741.48</v>
      </c>
      <c r="F13" s="176">
        <f>F10+F12</f>
        <v>2719.128</v>
      </c>
    </row>
    <row r="14" spans="1:6" ht="72.75" customHeight="1">
      <c r="A14" s="112"/>
      <c r="B14" s="38" t="s">
        <v>61</v>
      </c>
      <c r="C14" s="138">
        <v>0.249</v>
      </c>
      <c r="D14" s="175"/>
      <c r="E14" s="175"/>
      <c r="F14" s="175"/>
    </row>
    <row r="15" spans="1:6" ht="46.5" customHeight="1">
      <c r="A15" s="112">
        <v>8</v>
      </c>
      <c r="B15" s="38" t="s">
        <v>62</v>
      </c>
      <c r="C15" s="177">
        <v>178</v>
      </c>
      <c r="D15" s="175">
        <v>178</v>
      </c>
      <c r="E15" s="175">
        <v>178</v>
      </c>
      <c r="F15" s="175">
        <v>178</v>
      </c>
    </row>
    <row r="16" spans="1:6" ht="93" customHeight="1">
      <c r="A16" s="112">
        <v>9</v>
      </c>
      <c r="B16" s="38" t="s">
        <v>63</v>
      </c>
      <c r="C16" s="178">
        <v>0.0423</v>
      </c>
      <c r="D16" s="175"/>
      <c r="E16" s="175"/>
      <c r="F16" s="175"/>
    </row>
    <row r="17" spans="1:3" ht="15.75" customHeight="1">
      <c r="A17" s="5"/>
      <c r="B17" s="6"/>
      <c r="C17" s="7"/>
    </row>
    <row r="19" spans="1:10" ht="15.75" customHeight="1">
      <c r="A19" s="115"/>
      <c r="B19" s="181" t="s">
        <v>81</v>
      </c>
      <c r="C19" s="181"/>
      <c r="D19" s="181"/>
      <c r="E19" s="181"/>
      <c r="F19" s="181"/>
      <c r="G19" s="181"/>
      <c r="H19" s="181"/>
      <c r="I19" s="181"/>
      <c r="J19" s="181"/>
    </row>
    <row r="20" spans="1:8" ht="15.75" customHeight="1">
      <c r="A20" s="115"/>
      <c r="B20" s="116"/>
      <c r="C20" s="117"/>
      <c r="D20" s="115"/>
      <c r="E20" s="4"/>
      <c r="F20" s="115"/>
      <c r="G20" s="4"/>
      <c r="H20" s="115"/>
    </row>
    <row r="21" spans="1:8" ht="15.75" customHeight="1">
      <c r="A21" s="115"/>
      <c r="B21" s="115"/>
      <c r="C21" s="115"/>
      <c r="D21" s="115"/>
      <c r="E21" s="4"/>
      <c r="F21" s="4"/>
      <c r="G21" s="4"/>
      <c r="H21" s="4"/>
    </row>
    <row r="22" spans="1:8" ht="15.75" customHeight="1">
      <c r="A22" s="115"/>
      <c r="B22" s="115"/>
      <c r="C22" s="115"/>
      <c r="D22" s="115"/>
      <c r="E22" s="4"/>
      <c r="F22" s="4"/>
      <c r="G22" s="4"/>
      <c r="H22" s="4"/>
    </row>
    <row r="23" spans="1:8" ht="15.75" customHeight="1">
      <c r="A23" s="115"/>
      <c r="B23" s="115"/>
      <c r="C23" s="115"/>
      <c r="D23" s="115"/>
      <c r="E23" s="4"/>
      <c r="F23" s="4"/>
      <c r="G23" s="4"/>
      <c r="H23" s="4"/>
    </row>
    <row r="24" spans="1:8" ht="15.75" customHeight="1">
      <c r="A24" s="115"/>
      <c r="B24" s="115"/>
      <c r="C24" s="115"/>
      <c r="D24" s="115"/>
      <c r="E24" s="4"/>
      <c r="F24" s="4"/>
      <c r="G24" s="4"/>
      <c r="H24" s="4"/>
    </row>
    <row r="25" spans="1:8" ht="15.75" customHeight="1">
      <c r="A25" s="115"/>
      <c r="B25" s="115"/>
      <c r="C25" s="115"/>
      <c r="D25" s="115"/>
      <c r="E25" s="4"/>
      <c r="F25" s="4"/>
      <c r="G25" s="4"/>
      <c r="H25" s="4"/>
    </row>
  </sheetData>
  <sheetProtection/>
  <mergeCells count="3">
    <mergeCell ref="A5:F5"/>
    <mergeCell ref="A6:F6"/>
    <mergeCell ref="B19:J19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2020-07-02T07:04:04Z</cp:lastPrinted>
  <dcterms:created xsi:type="dcterms:W3CDTF">2015-06-05T18:19:34Z</dcterms:created>
  <dcterms:modified xsi:type="dcterms:W3CDTF">2021-03-01T08:28:44Z</dcterms:modified>
  <cp:category/>
  <cp:version/>
  <cp:contentType/>
  <cp:contentStatus/>
</cp:coreProperties>
</file>