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605" windowHeight="844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'Лист3'!$A$1:$I$363</definedName>
    <definedName name="_xlnm.Print_Area" localSheetId="3">'Лист4'!$A$1:$H$383</definedName>
  </definedNames>
  <calcPr fullCalcOnLoad="1"/>
</workbook>
</file>

<file path=xl/sharedStrings.xml><?xml version="1.0" encoding="utf-8"?>
<sst xmlns="http://schemas.openxmlformats.org/spreadsheetml/2006/main" count="1029" uniqueCount="397">
  <si>
    <t>мазутонасосна</t>
  </si>
  <si>
    <t>приміщення школи</t>
  </si>
  <si>
    <t>підсобне приміщення</t>
  </si>
  <si>
    <t>підвал</t>
  </si>
  <si>
    <t>спортивний майданчик</t>
  </si>
  <si>
    <t>сарай</t>
  </si>
  <si>
    <t>їдальня</t>
  </si>
  <si>
    <t>майстерня</t>
  </si>
  <si>
    <t>теплиця</t>
  </si>
  <si>
    <t>стаціонар</t>
  </si>
  <si>
    <t>приміщення школи 1 корпус</t>
  </si>
  <si>
    <t>погріб</t>
  </si>
  <si>
    <t>приміщення школи 11 корпус</t>
  </si>
  <si>
    <t>котельня</t>
  </si>
  <si>
    <t>спортзал</t>
  </si>
  <si>
    <t>приміщення школи № 1</t>
  </si>
  <si>
    <t>приміщення школи № 2</t>
  </si>
  <si>
    <t>овочесховище</t>
  </si>
  <si>
    <t>кочегарка</t>
  </si>
  <si>
    <t>пристройка</t>
  </si>
  <si>
    <t>забор цегляний</t>
  </si>
  <si>
    <t>забор металевий</t>
  </si>
  <si>
    <t>частина приміщення (1 поверх)</t>
  </si>
  <si>
    <t>гараж (птичник)</t>
  </si>
  <si>
    <t>пральня</t>
  </si>
  <si>
    <t>колодязь</t>
  </si>
  <si>
    <t>учбовий корпус № 4</t>
  </si>
  <si>
    <t>адмінкорпус</t>
  </si>
  <si>
    <t>учбовий корпус № 1</t>
  </si>
  <si>
    <t>учбовий корпус № 3</t>
  </si>
  <si>
    <t>житлове приміщення</t>
  </si>
  <si>
    <t>учбовий корпус № 2</t>
  </si>
  <si>
    <t>артсвердловина</t>
  </si>
  <si>
    <t>гараж 6-бокс</t>
  </si>
  <si>
    <t>складське приміщення</t>
  </si>
  <si>
    <t>будівля № 1(адміністративний корпус)</t>
  </si>
  <si>
    <t>будівля № 2 (гараж, комори)</t>
  </si>
  <si>
    <t>будівля № 3 ( туалетне приміщення )</t>
  </si>
  <si>
    <t>приміщення школи № 3</t>
  </si>
  <si>
    <t>гуртожиток</t>
  </si>
  <si>
    <t>рік введеня в експлуатацію</t>
  </si>
  <si>
    <t>Найменування об"єкта</t>
  </si>
  <si>
    <t>№ п/п</t>
  </si>
  <si>
    <t>Загальна площа, кв.м.</t>
  </si>
  <si>
    <t>Харківський прикордонний загін</t>
  </si>
  <si>
    <t>господ.блок/теплиця</t>
  </si>
  <si>
    <t xml:space="preserve">спортивний майдан </t>
  </si>
  <si>
    <t>спортмайданчик</t>
  </si>
  <si>
    <t>спорт. ігровий комплекс</t>
  </si>
  <si>
    <t>спортивний майдан</t>
  </si>
  <si>
    <t>спортивний маданчик</t>
  </si>
  <si>
    <t>туалет</t>
  </si>
  <si>
    <t>гараж</t>
  </si>
  <si>
    <t>Балансоутримувач</t>
  </si>
  <si>
    <t>газова котельня</t>
  </si>
  <si>
    <t>склад з погребом</t>
  </si>
  <si>
    <t>башня Рожнова</t>
  </si>
  <si>
    <t>огорожа з металевою сіткою</t>
  </si>
  <si>
    <t xml:space="preserve">Відділ освіти райдержадміністрації </t>
  </si>
  <si>
    <t xml:space="preserve">Відділ культури і туризму райдержадміністрації </t>
  </si>
  <si>
    <t>будівля корінних засувок котельні Культури</t>
  </si>
  <si>
    <t>частина приміщення (2-й поверх)</t>
  </si>
  <si>
    <t xml:space="preserve">                            </t>
  </si>
  <si>
    <t xml:space="preserve">                                                    </t>
  </si>
  <si>
    <t xml:space="preserve">                                                          </t>
  </si>
  <si>
    <t>вежа Рожновського</t>
  </si>
  <si>
    <t>Адреса</t>
  </si>
  <si>
    <t>смт. Вільча</t>
  </si>
  <si>
    <t xml:space="preserve">котельня </t>
  </si>
  <si>
    <t>смт. Старий Салтів, вул. Культури</t>
  </si>
  <si>
    <t>база відпочинку "Комунальник"</t>
  </si>
  <si>
    <t xml:space="preserve">КП "Вовчанське підприємство теплових мереж" </t>
  </si>
  <si>
    <t>м. Вовчанськ, вул. Привокзальна, 30</t>
  </si>
  <si>
    <t>склад Г-1</t>
  </si>
  <si>
    <t>склад Б-1</t>
  </si>
  <si>
    <t>склад В-1</t>
  </si>
  <si>
    <t xml:space="preserve">Гімназія № 1 </t>
  </si>
  <si>
    <t>Ліцей № 2</t>
  </si>
  <si>
    <t>м. Вовчанськ, вул. Чкалова, 13</t>
  </si>
  <si>
    <t>с. Вовчанські Хутори, вул. Миру, 10</t>
  </si>
  <si>
    <t>м. Вовчанськ, вул. Володарського, 12</t>
  </si>
  <si>
    <t>Відділення виконавчої дирекції Фонду соціального страхування від нещасних випадків на виробництві та  професійних захворювань України у Вовчаснькому районі Харківській області</t>
  </si>
  <si>
    <t>КУ "Вовчанська дитячо-юнацька спортивна школа"</t>
  </si>
  <si>
    <t>м. Вовчанськ, вул. Дзержинського, 5</t>
  </si>
  <si>
    <t>м. Вовчанськ, вул. Фрунзе, 24</t>
  </si>
  <si>
    <t>м. Вовчанськ, вул. Шевченко, 24</t>
  </si>
  <si>
    <t>м. Вовчанськ, вул. 1 Травня, 1а</t>
  </si>
  <si>
    <t xml:space="preserve">м. Вовчанськ, вул. Шевченко,28 </t>
  </si>
  <si>
    <t>м. Вовчанськ, вул. Короленко, 21</t>
  </si>
  <si>
    <t>5-поверхова лікувальна споруда</t>
  </si>
  <si>
    <t>харчблок</t>
  </si>
  <si>
    <t>швидка допомога</t>
  </si>
  <si>
    <t>інфекційне відділення,</t>
  </si>
  <si>
    <t>клінічна лабораторія,</t>
  </si>
  <si>
    <t>с. Верхній Салтів, вул. Шевченка, 24</t>
  </si>
  <si>
    <t>м. Вовчанськ, пл. Смільського, 1</t>
  </si>
  <si>
    <t>м. Вовчанськ, пров. Гоголя, 2</t>
  </si>
  <si>
    <t>смт. Б. Колодязь, вул. Набережна, 3</t>
  </si>
  <si>
    <t>с. Землянки, вул. Центральна,255</t>
  </si>
  <si>
    <t>с. Різники, вул. Біловодського, 12</t>
  </si>
  <si>
    <t>с. Плетенівка, вул. Зінченка, 2/5</t>
  </si>
  <si>
    <t>с. Волохівка, вул. Набережна, 3</t>
  </si>
  <si>
    <t>с. Стариця, вул. Спартака, 440а</t>
  </si>
  <si>
    <t>с. Нестерне, вул. Центральна, 34</t>
  </si>
  <si>
    <t>м. Вовчанськ, вул. 1-го Травня, 2 в</t>
  </si>
  <si>
    <t>м. Вовчанськ, вул. 1-го Травня, 2 б</t>
  </si>
  <si>
    <t>будівля суду</t>
  </si>
  <si>
    <t xml:space="preserve">Міжшкільний навчально-виробничий комбінат  </t>
  </si>
  <si>
    <t>с. Гатище</t>
  </si>
  <si>
    <t xml:space="preserve">м. Вовчанськ, вул. Гоголя, 27 </t>
  </si>
  <si>
    <t>с. Волохівка, вул. Колокольцова, 1</t>
  </si>
  <si>
    <t xml:space="preserve">ЗОШ №6 </t>
  </si>
  <si>
    <t>м. Вовчанськ, вул. Гагаріна, 12</t>
  </si>
  <si>
    <t xml:space="preserve">ЗОШ №7 </t>
  </si>
  <si>
    <t xml:space="preserve">Вільчанська ЗОШ </t>
  </si>
  <si>
    <t xml:space="preserve">Вовчансько-Хутірська ЗОШ  </t>
  </si>
  <si>
    <t xml:space="preserve">Жовтнева Друга ЗОШ </t>
  </si>
  <si>
    <t xml:space="preserve">Іванівська ЗОШ </t>
  </si>
  <si>
    <t xml:space="preserve">Новоолександрівська ЗОШ </t>
  </si>
  <si>
    <t>Петропавлівська ЗОШ</t>
  </si>
  <si>
    <t>Революційна ЗОШ</t>
  </si>
  <si>
    <t>Юрченківська  ЗОШ</t>
  </si>
  <si>
    <t xml:space="preserve">Різниківська ЗОШ </t>
  </si>
  <si>
    <t>КУ "Вовчанська районна газета "Хлібороб "</t>
  </si>
  <si>
    <t>КЗОЗ "Вовчанська центральна районна лікарня"</t>
  </si>
  <si>
    <t>фельдшерський пункт</t>
  </si>
  <si>
    <t>амбулаторія загальної практики-сімейної медицини</t>
  </si>
  <si>
    <t xml:space="preserve">будівля колишнього штабу ВАУЛ </t>
  </si>
  <si>
    <t xml:space="preserve">будівля колишньої казарми ВАУЛ </t>
  </si>
  <si>
    <t>гараж Вовчанської ДМШ</t>
  </si>
  <si>
    <t>котельня Вовчанської ДМШ</t>
  </si>
  <si>
    <t>туалет Вовчанської ДМШ</t>
  </si>
  <si>
    <t>будівля Вовчанської ЦБС</t>
  </si>
  <si>
    <t xml:space="preserve">будівля Вовчанського РБК </t>
  </si>
  <si>
    <t>будівля Історико-археологічного музею-заповідника "Верхній Салтів"</t>
  </si>
  <si>
    <t>будівля Вовчанського історико-краєзнавчого музею</t>
  </si>
  <si>
    <t>будівля Вовчанської ДМШ</t>
  </si>
  <si>
    <t xml:space="preserve">спортивний майданчик </t>
  </si>
  <si>
    <t>паркан металевий</t>
  </si>
  <si>
    <t>металічна огорожа</t>
  </si>
  <si>
    <t xml:space="preserve"> </t>
  </si>
  <si>
    <t>с. Жовтневе Друге, вул. Центральна, буд. 125 а</t>
  </si>
  <si>
    <t>металева огорожа</t>
  </si>
  <si>
    <t>с. Пільна, вул. Шкільна, 1</t>
  </si>
  <si>
    <t xml:space="preserve"> с. Юрченкове, вул. Польова, 2</t>
  </si>
  <si>
    <t xml:space="preserve"> с. Рубіжне, вул. Горбатова, 104</t>
  </si>
  <si>
    <t>с. Різники, вул. Біловодського, 10</t>
  </si>
  <si>
    <t>Будинок дитячої творчості</t>
  </si>
  <si>
    <t>м. Вовчанськ, вул. Гагаріна, 10</t>
  </si>
  <si>
    <t>приміщення</t>
  </si>
  <si>
    <t>с. Лозове, вул. Шевченко,1</t>
  </si>
  <si>
    <t>фельдшерський пункт + сарай</t>
  </si>
  <si>
    <t>с. Захарівка, вул. Перемоги, 58</t>
  </si>
  <si>
    <t>с.Томахівка, вул. Перемоги, 17</t>
  </si>
  <si>
    <t>с. Бакшеївка, вул. Ватутіна, 23</t>
  </si>
  <si>
    <t>с. Покаляне, вул. Пролетарська, 10</t>
  </si>
  <si>
    <t>с. Москалівка, вул. Шевченко, 1</t>
  </si>
  <si>
    <t>с.Гонтаровка, вул. Дмитрівська, 100</t>
  </si>
  <si>
    <t>лікарська амбулаторія - гараж</t>
  </si>
  <si>
    <t>с. В. Хутора, вул. Миру, 1 а</t>
  </si>
  <si>
    <t>с. Хотомля, вул. Єсеніна, 7а</t>
  </si>
  <si>
    <t>м. Вовчанськ, вул. Досвітнього, 33а</t>
  </si>
  <si>
    <t>м. Вовчанськ, вул. Шевченко, 24а</t>
  </si>
  <si>
    <t>м. Вовчанськ, вул. Рубіжанське Шосе, 20 а</t>
  </si>
  <si>
    <t>смт. Вільча, вул. Кільцева, 10</t>
  </si>
  <si>
    <t>смт. Старий Салтів, вул. Перемоги, 34 а</t>
  </si>
  <si>
    <t>смт. Старий Салтів, вул. Культури, 7б</t>
  </si>
  <si>
    <t xml:space="preserve">спортивний зал </t>
  </si>
  <si>
    <t>КУ по утриманню трудового архіву та майна спільної комунальної власності територіальних громад сіл, селищ. Міста Вовчанського району</t>
  </si>
  <si>
    <t>ЗОШ ім.Лермонтова</t>
  </si>
  <si>
    <t xml:space="preserve">Білоколодязька НВК </t>
  </si>
  <si>
    <t>Гатищанський НВК</t>
  </si>
  <si>
    <t xml:space="preserve">Жовтневий НВК </t>
  </si>
  <si>
    <t>Землянський НВК</t>
  </si>
  <si>
    <t xml:space="preserve">Пільнянський НВК </t>
  </si>
  <si>
    <t>Волохівський НВК</t>
  </si>
  <si>
    <t>м. Вовчанськ,  вул. Шевченко,24</t>
  </si>
  <si>
    <t xml:space="preserve">бухгалтерія (частина приміщення) </t>
  </si>
  <si>
    <t>дитяча поліклініка (частина приміщення)</t>
  </si>
  <si>
    <t>м.Вовчанськ вул.1 Травня 15,г</t>
  </si>
  <si>
    <t xml:space="preserve">майстерня                                          </t>
  </si>
  <si>
    <t xml:space="preserve">  ігровий майданчик</t>
  </si>
  <si>
    <t xml:space="preserve">  свердловина</t>
  </si>
  <si>
    <t xml:space="preserve"> свердловина</t>
  </si>
  <si>
    <t>Частина приміщення будівлі бухгалтерії КЗОЗ "Вовчанська ЦРЛ"</t>
  </si>
  <si>
    <t>м.Вовчанськ вул.Шевченка,24</t>
  </si>
  <si>
    <t>Частина приміщення дитячої поліклініки</t>
  </si>
  <si>
    <t>м.Вовчанськ вул.Шевченка,28</t>
  </si>
  <si>
    <t>Частина приміщення будівлі гаражу</t>
  </si>
  <si>
    <t xml:space="preserve">вуличний тренажерний майданчик </t>
  </si>
  <si>
    <t>м.Вовчанськ вул.Дзержинського 5-а</t>
  </si>
  <si>
    <t>ВСЬОГО</t>
  </si>
  <si>
    <t>В.Ропало</t>
  </si>
  <si>
    <t>КЗОЗ "ЦПМСД Вовчанського району"</t>
  </si>
  <si>
    <t>КП Вовчанський районний центр фізичного здоров’я населення «Спорт для всіх».</t>
  </si>
  <si>
    <t>Додаток 1</t>
  </si>
  <si>
    <t>будівля над свердловиною</t>
  </si>
  <si>
    <t>єврозабор</t>
  </si>
  <si>
    <t>огорожа</t>
  </si>
  <si>
    <t>огорожа квітника</t>
  </si>
  <si>
    <t>первісна вартість , тис.грн.</t>
  </si>
  <si>
    <t>Залишкова вартість, тис.грн.</t>
  </si>
  <si>
    <t>м.Вовчанськ вул.1 Травня 1А</t>
  </si>
  <si>
    <t>Ігровий майданчик зі штучним покриттям та спеціальним обладнанням</t>
  </si>
  <si>
    <t xml:space="preserve">Територіальний центр соціального обслуговування (надання соціальних послуг) райдержадміністрації </t>
  </si>
  <si>
    <t>Підвал під поліклінікою</t>
  </si>
  <si>
    <t>гараж (частина приміщення)</t>
  </si>
  <si>
    <t>3-и поверхова будівля</t>
  </si>
  <si>
    <t xml:space="preserve">підвал дитячої  консультації </t>
  </si>
  <si>
    <t xml:space="preserve">Туалет </t>
  </si>
  <si>
    <t xml:space="preserve"> Туалет</t>
  </si>
  <si>
    <t>паркан цегляний</t>
  </si>
  <si>
    <t>с. Іванівка вул.Леніна,5 а</t>
  </si>
  <si>
    <t>с. Революційне, вул. Кузнєцова,2а</t>
  </si>
  <si>
    <t>с. Стариця  вул.Спаратака,265</t>
  </si>
  <si>
    <t>оперативне управління (договір №2 від19.03.13)</t>
  </si>
  <si>
    <t xml:space="preserve">оперативне управління </t>
  </si>
  <si>
    <t>Начальник відділу ЖКГ</t>
  </si>
  <si>
    <t xml:space="preserve">поліклініка </t>
  </si>
  <si>
    <t xml:space="preserve">дитяча консультація </t>
  </si>
  <si>
    <t>амбулаторія загальної практики сімейної медицини</t>
  </si>
  <si>
    <t>смт.Вільча вул.Харківська,49а</t>
  </si>
  <si>
    <t>м. Вовчанськ, вул. Соборна (Леніна, 50</t>
  </si>
  <si>
    <t>м. Вовчанськ, вул. оборна (Леніна), 50</t>
  </si>
  <si>
    <t>м. Вовчанськ, вул.Соборна ( Леніна), 50</t>
  </si>
  <si>
    <t>с. Симинівка</t>
  </si>
  <si>
    <t>паркан штакетний</t>
  </si>
  <si>
    <t>огорожа спортивного майданчика</t>
  </si>
  <si>
    <t>стрілковий тир</t>
  </si>
  <si>
    <t>м. Вовчанськ, вул. Зернова, 43</t>
  </si>
  <si>
    <t>вигрібна яма</t>
  </si>
  <si>
    <t xml:space="preserve">огорожа </t>
  </si>
  <si>
    <t>м. Вовчанськ, вул. Євгенії Мірошніченко, 29</t>
  </si>
  <si>
    <t>спортивний географічний майданчик</t>
  </si>
  <si>
    <t>смт. Білий Колодязь, вул. Грушевського,2</t>
  </si>
  <si>
    <t>димова труба</t>
  </si>
  <si>
    <t>підземний резервуар</t>
  </si>
  <si>
    <t>наружні мережі</t>
  </si>
  <si>
    <t>теплові мережі</t>
  </si>
  <si>
    <t>підземна водопровідна мережа</t>
  </si>
  <si>
    <t>дорожки і тротуари</t>
  </si>
  <si>
    <t>залізний бордюр</t>
  </si>
  <si>
    <t>будка метеорологічна</t>
  </si>
  <si>
    <t>дороги</t>
  </si>
  <si>
    <t>смт. Вільча, вул. Миру, 16</t>
  </si>
  <si>
    <t>тамбур</t>
  </si>
  <si>
    <t>паркан</t>
  </si>
  <si>
    <t>свердловина-паркан</t>
  </si>
  <si>
    <t>навіс з ганком</t>
  </si>
  <si>
    <t>с.Лиман вул.Іванівська,12а</t>
  </si>
  <si>
    <t>с. Землянки  вул.Центральна,254</t>
  </si>
  <si>
    <t>Рубіжненський  НВК</t>
  </si>
  <si>
    <t>с. Новоолександрівка вул.Селянська</t>
  </si>
  <si>
    <t>с. Петропавлівка, вул. Миру, 59</t>
  </si>
  <si>
    <t>огорожа бетонна</t>
  </si>
  <si>
    <t>Охрімівський НВК</t>
  </si>
  <si>
    <t>с.Охрімівка вул.Шкільна,119</t>
  </si>
  <si>
    <t>дитячий майданчику</t>
  </si>
  <si>
    <t>м. Вовчанськ, вул. Шевченка,28</t>
  </si>
  <si>
    <t>с. Петропавлівка, вул. Миру, 63</t>
  </si>
  <si>
    <t>с. Графське, вул. Перемоги, 115</t>
  </si>
  <si>
    <t>с. Лосівка, вул. Центральна, 49 а</t>
  </si>
  <si>
    <t>с. Іванівка, вул. Центральна, 42</t>
  </si>
  <si>
    <t>с. Молодова, вул. Дружби, 9а/2</t>
  </si>
  <si>
    <t>с. Лиман, вул. Молодіжна, 7</t>
  </si>
  <si>
    <t>с. Миколаївка, вул. Поштова, 68 а</t>
  </si>
  <si>
    <t xml:space="preserve">с. ириліфвка вул. Молодіжна, 6 </t>
  </si>
  <si>
    <t>м. Вовчанськ, вул. Колокольцова, 3а</t>
  </si>
  <si>
    <t>котельня РБК</t>
  </si>
  <si>
    <t>м.Вовчанськ пл.Смільського,1</t>
  </si>
  <si>
    <t>м. Вовчанськ, вул. Авіаційна, 42</t>
  </si>
  <si>
    <t>м. Вовчанськ, вул. Торгова, 8</t>
  </si>
  <si>
    <t>м. Вовчанськ, вул.Авіаційна (Фрунзе), 1а</t>
  </si>
  <si>
    <t>м. Вовчанськ, вул.Авіаційна  (Фрунзе), 1</t>
  </si>
  <si>
    <t xml:space="preserve">м. Вовчанськ, вул.Соборна (Леніна), 73 </t>
  </si>
  <si>
    <t>м. Вовчанськ, вул. Соборна (Леніна), 75</t>
  </si>
  <si>
    <t>м. Вовчанськ, вул. Соборна (Леніна), 100</t>
  </si>
  <si>
    <t>м. Вовчанськ, вул.Соборна ( Леніна), 100</t>
  </si>
  <si>
    <t xml:space="preserve">м. Вовчанськ, вул. Торгова (Кірова), 2 </t>
  </si>
  <si>
    <t>Адміністративна будова</t>
  </si>
  <si>
    <t>Гараж</t>
  </si>
  <si>
    <t>Будівля</t>
  </si>
  <si>
    <t>Будова райвиконкому</t>
  </si>
  <si>
    <t>Складське приміщення</t>
  </si>
  <si>
    <t>Ворота</t>
  </si>
  <si>
    <t>Забор</t>
  </si>
  <si>
    <t>Мощення двору асф.-бетонне</t>
  </si>
  <si>
    <t>Кладовка у дворі</t>
  </si>
  <si>
    <t>Адміністративна будівля</t>
  </si>
  <si>
    <t>Овочесховище</t>
  </si>
  <si>
    <t>Туалет</t>
  </si>
  <si>
    <t>Будівля школи (Старицька)</t>
  </si>
  <si>
    <t>Будівля майстерні (Старицька)</t>
  </si>
  <si>
    <t>Сарай (Старицька)</t>
  </si>
  <si>
    <t>Підвал (Старицька)</t>
  </si>
  <si>
    <t>Туалет (Старицька)</t>
  </si>
  <si>
    <t>Свердловина (Старицька)</t>
  </si>
  <si>
    <t>Приміщення школи (Василівська)</t>
  </si>
  <si>
    <t>Сарай (Василівська)</t>
  </si>
  <si>
    <t>Туалет (Василівська)</t>
  </si>
  <si>
    <t>Приміщення школи (Радянська)</t>
  </si>
  <si>
    <t>Колодязь (Радянська)</t>
  </si>
  <si>
    <t>Сарай (Радянська)</t>
  </si>
  <si>
    <t>Погріб (Радянська)</t>
  </si>
  <si>
    <t>Майстерня (Радянська)</t>
  </si>
  <si>
    <t>Туалет (Радянська)</t>
  </si>
  <si>
    <t>Котельна (Радянська)</t>
  </si>
  <si>
    <t>Приміщення школи (Пролетарська)</t>
  </si>
  <si>
    <t>Колодязь (Пролетарська)</t>
  </si>
  <si>
    <t>Погріб (Пролетарська)</t>
  </si>
  <si>
    <t>Котельна (Пролетарська)</t>
  </si>
  <si>
    <t>Туалет (Пролетарська)</t>
  </si>
  <si>
    <t>Корпус № 4 (ЗШ № 5-інтернат)</t>
  </si>
  <si>
    <t>Погріб (ЗШ № 5-інтернат)</t>
  </si>
  <si>
    <t>Корпус № 5 (ЗШ № 5-інтернат)</t>
  </si>
  <si>
    <t>Корпус № 2 (ЗШ № 5-інтернат)</t>
  </si>
  <si>
    <t>м. Вовчанськ, вул.Соборна , 73</t>
  </si>
  <si>
    <t>м.Вовчанськ вул.Пушкіна,1</t>
  </si>
  <si>
    <t>с.Василівка</t>
  </si>
  <si>
    <t>с. Графське (Радянське), вул. Миру, 42</t>
  </si>
  <si>
    <t>с. Лосівка (*Пролетарське), вул. Шкільна, 8</t>
  </si>
  <si>
    <t>Реєстр нерухомого майна спільної комунальної власності територіальних громад сіл, селищ, міста Вовчанського району,  станом на 01.01.2017 року</t>
  </si>
  <si>
    <t>котельня блочна</t>
  </si>
  <si>
    <t>смт.Вільча</t>
  </si>
  <si>
    <t>блочна котельня</t>
  </si>
  <si>
    <t>с.Бугаївка ул.Кузнецова,2</t>
  </si>
  <si>
    <t>м.Вовчанськвул.Рубіжанське шосе,20А</t>
  </si>
  <si>
    <t>нежитлове прим.з вмонтованою котельнею</t>
  </si>
  <si>
    <t>ЗОШ №3,вул.Зернова,43</t>
  </si>
  <si>
    <t>ЗОШ №6,вул.Чкалова,43</t>
  </si>
  <si>
    <t>ЗОШ №7 вул.Е.Мірошніченко,29</t>
  </si>
  <si>
    <t>ЗОШ с.Юрченково</t>
  </si>
  <si>
    <t>ЗОШ с.В.Хутори,вул.Миру,10</t>
  </si>
  <si>
    <t xml:space="preserve">ЗОШ с.Гатище </t>
  </si>
  <si>
    <t>бідівля блочної котельні</t>
  </si>
  <si>
    <t>смт.Вільча вул.Миру,34б</t>
  </si>
  <si>
    <t>с.Лиман вулюІванівська,12а</t>
  </si>
  <si>
    <t>дитячий ігровий майданчик</t>
  </si>
  <si>
    <t>с. Миколіївка, вул. Центральна, буд. 125 а</t>
  </si>
  <si>
    <t>географічний майданчик</t>
  </si>
  <si>
    <t>с. Бугаївка, вул. Кузнєцова,2а</t>
  </si>
  <si>
    <t>дитячий майданчик</t>
  </si>
  <si>
    <t xml:space="preserve">Ліцей № 1 </t>
  </si>
  <si>
    <t>ЗЗСО №3</t>
  </si>
  <si>
    <t xml:space="preserve">ЗЗСО №6 </t>
  </si>
  <si>
    <t>доріжки пішохідні</t>
  </si>
  <si>
    <t xml:space="preserve">ЗЗСО №7 </t>
  </si>
  <si>
    <t>Білоколодязький ліцей</t>
  </si>
  <si>
    <t>залізна огорожа</t>
  </si>
  <si>
    <t>рольовий сегмент для майданчика</t>
  </si>
  <si>
    <t>гойдалка</t>
  </si>
  <si>
    <t>ігровий комплекс</t>
  </si>
  <si>
    <t>будиночок-альтанка</t>
  </si>
  <si>
    <t>Вільчанський ліцей</t>
  </si>
  <si>
    <t xml:space="preserve">Вовчансько-Хутірський ЗЗСО </t>
  </si>
  <si>
    <t xml:space="preserve">Гатищанська філія </t>
  </si>
  <si>
    <t>Лиманька філія</t>
  </si>
  <si>
    <t>Землянська філія</t>
  </si>
  <si>
    <t>Варварівський ліцей</t>
  </si>
  <si>
    <t xml:space="preserve">Іванівський ЗЗСО </t>
  </si>
  <si>
    <t xml:space="preserve">Новоолександрівський ЗЗСО </t>
  </si>
  <si>
    <t>Петропавлівська філія</t>
  </si>
  <si>
    <t>Бугаївський ЗЗСО</t>
  </si>
  <si>
    <t>Юрченківський ЗЗСО</t>
  </si>
  <si>
    <t>Різниківський ЗЗСО</t>
  </si>
  <si>
    <t>Комунальна установа "Будинок дитячої творчості"</t>
  </si>
  <si>
    <t>КНП "Вовчанська центральна районна лікарня"</t>
  </si>
  <si>
    <t>убиральня</t>
  </si>
  <si>
    <t>м. Вовчанськ, вул. Духовна, 12</t>
  </si>
  <si>
    <t>м. Вовчанськ, вул. Авіаційна, 24</t>
  </si>
  <si>
    <t>м.Вовчанськ вул.Колокольцова 5-а</t>
  </si>
  <si>
    <t>м.Вовчанськ вул.Колокольцова  5-а</t>
  </si>
  <si>
    <t>м. Вовчанськ, вул. Соборна (Леніна), 50</t>
  </si>
  <si>
    <t>Ігровий майданчик зі штучним покриттям та спеціальним обладнанням (після капітального ремонту)</t>
  </si>
  <si>
    <t>ВСЬОГО по району</t>
  </si>
  <si>
    <t>с. Іванівка вул.Центральна,5 а</t>
  </si>
  <si>
    <t>м. Вовчанськ, пл. Колокольцова, 1</t>
  </si>
  <si>
    <t>СПК "Небо"</t>
  </si>
  <si>
    <t>СПК"Спорт 18"</t>
  </si>
  <si>
    <t>СПК"Біцепс"</t>
  </si>
  <si>
    <t>Спортивний елемент"Лабіринт"</t>
  </si>
  <si>
    <t>Дитячі гойдалки "Дачні"</t>
  </si>
  <si>
    <t>Карусель "Небо"</t>
  </si>
  <si>
    <t>Бетонна огорожа</t>
  </si>
  <si>
    <t>Гірка "Малиш" Н-800</t>
  </si>
  <si>
    <t>Каресель "Веселье"</t>
  </si>
  <si>
    <t>житловий будинок вул.Короленка,21А</t>
  </si>
  <si>
    <t>м.Вовчанськ вул.Короленка,21</t>
  </si>
  <si>
    <t>блочна котельня на тв.паливі</t>
  </si>
  <si>
    <t>с.Варварівка  вул.Центральна,125</t>
  </si>
  <si>
    <t>смт.Білий Колодязь вул.Грушевського, 2</t>
  </si>
  <si>
    <t>Сарай модульний збірний</t>
  </si>
  <si>
    <t>с.Різникове вул.Біловодського,12</t>
  </si>
  <si>
    <t xml:space="preserve">                  Реєстр нерухомого майна спільної комунальної власності територіальних громад сіл, селищ, міста Вовчанського району,                                         станом на 01.11.2020 року</t>
  </si>
  <si>
    <t>Секретар міської ради</t>
  </si>
  <si>
    <t>Ольга ТОПОРКОВА</t>
  </si>
  <si>
    <t xml:space="preserve">                                                       Додаток 1                                                                           до рішення ІІ (позачергової) сесії                                              Вовчанської міської ради VIІІ скликання                                                      від 11.12.2020  № 17-VIІІ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</si>
</sst>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 quotePrefix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justify" wrapText="1"/>
    </xf>
    <xf numFmtId="0" fontId="5" fillId="32" borderId="10" xfId="0" applyFont="1" applyFill="1" applyBorder="1" applyAlignment="1">
      <alignment horizontal="center" vertical="justify" wrapText="1"/>
    </xf>
    <xf numFmtId="0" fontId="5" fillId="32" borderId="10" xfId="0" applyNumberFormat="1" applyFont="1" applyFill="1" applyBorder="1" applyAlignment="1" quotePrefix="1">
      <alignment horizontal="center" vertical="center" wrapText="1"/>
    </xf>
    <xf numFmtId="0" fontId="50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2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 quotePrefix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50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zoomScale="75" zoomScaleNormal="75" zoomScalePageLayoutView="0" workbookViewId="0" topLeftCell="A4">
      <pane ySplit="1" topLeftCell="A5" activePane="bottomLeft" state="frozen"/>
      <selection pane="topLeft" activeCell="A4" sqref="A4"/>
      <selection pane="bottomLeft" activeCell="J11" sqref="A4:J11"/>
    </sheetView>
  </sheetViews>
  <sheetFormatPr defaultColWidth="9.00390625" defaultRowHeight="12.75"/>
  <cols>
    <col min="1" max="1" width="5.125" style="3" customWidth="1"/>
    <col min="2" max="2" width="65.75390625" style="5" customWidth="1"/>
    <col min="3" max="3" width="23.75390625" style="1" customWidth="1"/>
    <col min="4" max="4" width="11.375" style="1" customWidth="1"/>
    <col min="5" max="5" width="13.75390625" style="1" customWidth="1"/>
    <col min="6" max="6" width="12.875" style="1" customWidth="1"/>
    <col min="7" max="7" width="10.625" style="1" customWidth="1"/>
    <col min="8" max="16384" width="9.125" style="1" customWidth="1"/>
  </cols>
  <sheetData>
    <row r="2" s="2" customFormat="1" ht="39.75" customHeight="1">
      <c r="B2" s="6"/>
    </row>
    <row r="3" s="2" customFormat="1" ht="23.25" customHeight="1">
      <c r="B3" s="6"/>
    </row>
    <row r="4" s="2" customFormat="1" ht="15.75">
      <c r="B4" s="6"/>
    </row>
    <row r="5" s="2" customFormat="1" ht="15.75">
      <c r="B5" s="6"/>
    </row>
    <row r="6" s="2" customFormat="1" ht="15.75">
      <c r="B6" s="6"/>
    </row>
    <row r="7" s="2" customFormat="1" ht="15.75">
      <c r="B7" s="6"/>
    </row>
    <row r="8" s="2" customFormat="1" ht="15.75">
      <c r="B8" s="6"/>
    </row>
    <row r="9" s="2" customFormat="1" ht="15.75">
      <c r="B9" s="6"/>
    </row>
    <row r="10" s="2" customFormat="1" ht="15.75">
      <c r="B10" s="6"/>
    </row>
    <row r="11" s="2" customFormat="1" ht="15.75">
      <c r="B11" s="6"/>
    </row>
    <row r="12" s="2" customFormat="1" ht="15.75">
      <c r="B12" s="6"/>
    </row>
    <row r="13" s="2" customFormat="1" ht="15.75">
      <c r="B13" s="6"/>
    </row>
    <row r="14" s="2" customFormat="1" ht="15.75">
      <c r="B14" s="6"/>
    </row>
    <row r="15" s="2" customFormat="1" ht="15.75">
      <c r="B15" s="6"/>
    </row>
    <row r="16" s="2" customFormat="1" ht="35.25" customHeight="1">
      <c r="B16" s="6"/>
    </row>
    <row r="17" s="2" customFormat="1" ht="15.75">
      <c r="B17" s="6"/>
    </row>
    <row r="18" s="2" customFormat="1" ht="15.75">
      <c r="B18" s="6"/>
    </row>
    <row r="19" s="2" customFormat="1" ht="33" customHeight="1">
      <c r="B19" s="6"/>
    </row>
    <row r="20" s="2" customFormat="1" ht="20.25" customHeight="1">
      <c r="B20" s="6"/>
    </row>
    <row r="21" s="2" customFormat="1" ht="15.75">
      <c r="B21" s="6"/>
    </row>
    <row r="22" s="2" customFormat="1" ht="15.75">
      <c r="B22" s="6"/>
    </row>
    <row r="23" s="2" customFormat="1" ht="16.5" customHeight="1">
      <c r="B23" s="6"/>
    </row>
    <row r="24" s="2" customFormat="1" ht="15.75">
      <c r="B24" s="6"/>
    </row>
    <row r="25" s="2" customFormat="1" ht="15.75">
      <c r="B25" s="6"/>
    </row>
    <row r="26" s="2" customFormat="1" ht="18" customHeight="1">
      <c r="B26" s="6"/>
    </row>
    <row r="27" s="2" customFormat="1" ht="15.75" customHeight="1">
      <c r="B27" s="6"/>
    </row>
    <row r="28" s="2" customFormat="1" ht="15.75">
      <c r="B28" s="6"/>
    </row>
    <row r="29" s="2" customFormat="1" ht="15.75">
      <c r="B29" s="6"/>
    </row>
    <row r="30" s="2" customFormat="1" ht="15.75">
      <c r="B30" s="6"/>
    </row>
    <row r="31" s="2" customFormat="1" ht="15.75">
      <c r="B31" s="6"/>
    </row>
    <row r="32" s="2" customFormat="1" ht="15.75">
      <c r="B32" s="6"/>
    </row>
    <row r="33" s="2" customFormat="1" ht="15.75">
      <c r="B33" s="6"/>
    </row>
    <row r="34" s="2" customFormat="1" ht="15.75">
      <c r="B34" s="6"/>
    </row>
    <row r="35" s="2" customFormat="1" ht="15.75">
      <c r="B35" s="6"/>
    </row>
    <row r="36" s="2" customFormat="1" ht="15.75">
      <c r="B36" s="6"/>
    </row>
    <row r="37" s="2" customFormat="1" ht="15.75">
      <c r="B37" s="6"/>
    </row>
    <row r="38" s="2" customFormat="1" ht="15.75">
      <c r="B38" s="6"/>
    </row>
    <row r="39" s="2" customFormat="1" ht="15.75">
      <c r="B39" s="6"/>
    </row>
    <row r="40" s="2" customFormat="1" ht="16.5" customHeight="1">
      <c r="B40" s="6"/>
    </row>
    <row r="41" s="2" customFormat="1" ht="15.75">
      <c r="B41" s="6"/>
    </row>
    <row r="42" s="2" customFormat="1" ht="15.75">
      <c r="B42" s="6"/>
    </row>
    <row r="43" s="2" customFormat="1" ht="15.75">
      <c r="B43" s="6"/>
    </row>
    <row r="44" s="2" customFormat="1" ht="15.75" customHeight="1">
      <c r="B44" s="6"/>
    </row>
    <row r="45" s="2" customFormat="1" ht="15.75">
      <c r="B45" s="6"/>
    </row>
    <row r="46" s="2" customFormat="1" ht="15.75">
      <c r="B46" s="6"/>
    </row>
    <row r="47" s="2" customFormat="1" ht="15.75">
      <c r="B47" s="6"/>
    </row>
    <row r="48" s="2" customFormat="1" ht="15.75">
      <c r="B48" s="6"/>
    </row>
    <row r="49" s="2" customFormat="1" ht="15.75">
      <c r="B49" s="6"/>
    </row>
    <row r="50" s="2" customFormat="1" ht="15.75">
      <c r="B50" s="6"/>
    </row>
    <row r="51" s="2" customFormat="1" ht="15.75">
      <c r="B51" s="6"/>
    </row>
    <row r="52" s="2" customFormat="1" ht="15.75">
      <c r="B52" s="6"/>
    </row>
    <row r="53" s="2" customFormat="1" ht="15.75">
      <c r="B53" s="6"/>
    </row>
    <row r="54" s="2" customFormat="1" ht="15.75">
      <c r="B54" s="6"/>
    </row>
    <row r="55" s="2" customFormat="1" ht="15.75">
      <c r="B55" s="6"/>
    </row>
    <row r="56" s="2" customFormat="1" ht="15.75">
      <c r="B56" s="6"/>
    </row>
    <row r="57" s="2" customFormat="1" ht="15.75">
      <c r="B57" s="6"/>
    </row>
    <row r="58" s="2" customFormat="1" ht="15.75">
      <c r="B58" s="6"/>
    </row>
    <row r="59" s="2" customFormat="1" ht="15.75">
      <c r="B59" s="6"/>
    </row>
    <row r="60" s="2" customFormat="1" ht="15.75">
      <c r="B60" s="6"/>
    </row>
    <row r="61" s="2" customFormat="1" ht="15.75">
      <c r="B61" s="6"/>
    </row>
    <row r="62" s="2" customFormat="1" ht="15.75">
      <c r="B62" s="6"/>
    </row>
    <row r="63" s="2" customFormat="1" ht="15.75">
      <c r="B63" s="6"/>
    </row>
    <row r="64" s="2" customFormat="1" ht="15.75">
      <c r="B64" s="6"/>
    </row>
    <row r="65" s="2" customFormat="1" ht="15.75">
      <c r="B65" s="6"/>
    </row>
    <row r="66" s="2" customFormat="1" ht="15.75">
      <c r="B66" s="6"/>
    </row>
    <row r="67" s="2" customFormat="1" ht="15.75">
      <c r="B67" s="6"/>
    </row>
    <row r="68" s="2" customFormat="1" ht="15.75">
      <c r="B68" s="6"/>
    </row>
    <row r="69" s="2" customFormat="1" ht="15.75">
      <c r="B69" s="6"/>
    </row>
    <row r="70" s="2" customFormat="1" ht="15.75">
      <c r="B70" s="6"/>
    </row>
    <row r="71" s="2" customFormat="1" ht="15.75">
      <c r="B71" s="6"/>
    </row>
    <row r="72" s="2" customFormat="1" ht="15.75">
      <c r="B72" s="6"/>
    </row>
    <row r="73" s="2" customFormat="1" ht="15.75">
      <c r="B73" s="6"/>
    </row>
    <row r="74" s="2" customFormat="1" ht="15.75">
      <c r="B74" s="6"/>
    </row>
    <row r="75" s="2" customFormat="1" ht="15.75">
      <c r="B75" s="6"/>
    </row>
    <row r="76" s="2" customFormat="1" ht="15.75">
      <c r="B76" s="6"/>
    </row>
    <row r="77" s="2" customFormat="1" ht="15.75">
      <c r="B77" s="6"/>
    </row>
    <row r="78" s="2" customFormat="1" ht="15.75">
      <c r="B78" s="6"/>
    </row>
    <row r="79" s="2" customFormat="1" ht="15.75">
      <c r="B79" s="6"/>
    </row>
    <row r="80" s="2" customFormat="1" ht="15.75">
      <c r="B80" s="6"/>
    </row>
    <row r="81" s="2" customFormat="1" ht="15.75">
      <c r="B81" s="6"/>
    </row>
    <row r="82" s="2" customFormat="1" ht="15.75">
      <c r="B82" s="6"/>
    </row>
    <row r="83" s="2" customFormat="1" ht="15.75">
      <c r="B83" s="6"/>
    </row>
    <row r="84" spans="1:7" s="2" customFormat="1" ht="15.75">
      <c r="A84" s="3"/>
      <c r="B84" s="5"/>
      <c r="C84" s="1"/>
      <c r="D84" s="1"/>
      <c r="E84" s="1"/>
      <c r="F84" s="1"/>
      <c r="G84" s="1"/>
    </row>
    <row r="85" spans="1:7" s="2" customFormat="1" ht="15.75">
      <c r="A85" s="3"/>
      <c r="B85" s="5"/>
      <c r="C85" s="1"/>
      <c r="D85" s="1"/>
      <c r="E85" s="1"/>
      <c r="F85" s="1"/>
      <c r="G85" s="1"/>
    </row>
    <row r="86" spans="1:7" s="2" customFormat="1" ht="15.75">
      <c r="A86" s="3"/>
      <c r="B86" s="5"/>
      <c r="C86" s="1"/>
      <c r="D86" s="1"/>
      <c r="E86" s="1"/>
      <c r="F86" s="1"/>
      <c r="G86" s="1"/>
    </row>
    <row r="87" spans="1:7" s="2" customFormat="1" ht="15.75">
      <c r="A87" s="3"/>
      <c r="B87" s="5"/>
      <c r="C87" s="1"/>
      <c r="D87" s="1"/>
      <c r="E87" s="1"/>
      <c r="F87" s="1"/>
      <c r="G87" s="1"/>
    </row>
    <row r="88" spans="1:7" s="2" customFormat="1" ht="15.75">
      <c r="A88" s="3"/>
      <c r="B88" s="5"/>
      <c r="C88" s="1"/>
      <c r="D88" s="1"/>
      <c r="E88" s="1"/>
      <c r="F88" s="1"/>
      <c r="G88" s="1"/>
    </row>
  </sheetData>
  <sheetProtection/>
  <printOptions/>
  <pageMargins left="0.43" right="0.17" top="0.29" bottom="0.48" header="0.22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="75" zoomScaleNormal="75" zoomScalePageLayoutView="0" workbookViewId="0" topLeftCell="A1">
      <selection activeCell="H291" sqref="A1:H291"/>
    </sheetView>
  </sheetViews>
  <sheetFormatPr defaultColWidth="9.00390625" defaultRowHeight="12.75"/>
  <cols>
    <col min="1" max="1" width="5.125" style="3" customWidth="1"/>
    <col min="2" max="2" width="65.75390625" style="5" customWidth="1"/>
    <col min="3" max="3" width="23.75390625" style="1" customWidth="1"/>
    <col min="4" max="4" width="11.375" style="1" customWidth="1"/>
    <col min="5" max="5" width="13.75390625" style="1" customWidth="1"/>
    <col min="6" max="6" width="12.875" style="1" customWidth="1"/>
    <col min="7" max="7" width="10.625" style="1" customWidth="1"/>
    <col min="8" max="16384" width="9.125" style="1" customWidth="1"/>
  </cols>
  <sheetData>
    <row r="1" s="2" customFormat="1" ht="16.5" customHeight="1">
      <c r="B1" s="6"/>
    </row>
    <row r="2" spans="2:5" s="2" customFormat="1" ht="16.5" customHeight="1">
      <c r="B2" s="7"/>
      <c r="C2" s="4"/>
      <c r="D2" s="4"/>
      <c r="E2" s="4"/>
    </row>
    <row r="3" spans="2:5" s="2" customFormat="1" ht="16.5" customHeight="1">
      <c r="B3" s="7" t="s">
        <v>62</v>
      </c>
      <c r="C3" s="4"/>
      <c r="D3" s="4"/>
      <c r="E3" s="4"/>
    </row>
    <row r="4" spans="2:5" s="2" customFormat="1" ht="17.25" customHeight="1">
      <c r="B4" s="7"/>
      <c r="C4" s="4"/>
      <c r="D4" s="8"/>
      <c r="E4" s="4"/>
    </row>
    <row r="5" spans="2:5" s="2" customFormat="1" ht="15.75">
      <c r="B5" s="7"/>
      <c r="C5" s="4"/>
      <c r="D5" s="4"/>
      <c r="E5" s="4"/>
    </row>
    <row r="6" s="2" customFormat="1" ht="15.75">
      <c r="B6" s="6"/>
    </row>
    <row r="7" s="2" customFormat="1" ht="15.75">
      <c r="B7" s="6"/>
    </row>
    <row r="8" s="2" customFormat="1" ht="15.75">
      <c r="B8" s="6"/>
    </row>
    <row r="9" s="2" customFormat="1" ht="15.75">
      <c r="B9" s="6"/>
    </row>
    <row r="10" s="2" customFormat="1" ht="15.75">
      <c r="B10" s="6"/>
    </row>
    <row r="11" s="2" customFormat="1" ht="15.75">
      <c r="B11" s="6"/>
    </row>
    <row r="12" s="2" customFormat="1" ht="15.75">
      <c r="B12" s="6"/>
    </row>
    <row r="13" s="2" customFormat="1" ht="15.75">
      <c r="B13" s="6"/>
    </row>
    <row r="14" s="2" customFormat="1" ht="39.75" customHeight="1">
      <c r="B14" s="6"/>
    </row>
    <row r="15" s="2" customFormat="1" ht="23.25" customHeight="1">
      <c r="B15" s="6"/>
    </row>
    <row r="16" s="2" customFormat="1" ht="15.75">
      <c r="B16" s="6"/>
    </row>
    <row r="17" s="2" customFormat="1" ht="15.75">
      <c r="B17" s="6"/>
    </row>
    <row r="18" s="2" customFormat="1" ht="15.75">
      <c r="B18" s="6"/>
    </row>
    <row r="19" s="2" customFormat="1" ht="15.75">
      <c r="B19" s="6"/>
    </row>
    <row r="20" s="2" customFormat="1" ht="15.75">
      <c r="B20" s="6"/>
    </row>
    <row r="21" s="2" customFormat="1" ht="15.75">
      <c r="B21" s="6"/>
    </row>
    <row r="22" s="2" customFormat="1" ht="15.75">
      <c r="B22" s="6"/>
    </row>
    <row r="23" s="2" customFormat="1" ht="15.75">
      <c r="B23" s="6"/>
    </row>
    <row r="24" s="2" customFormat="1" ht="15.75">
      <c r="B24" s="6"/>
    </row>
    <row r="25" s="2" customFormat="1" ht="15.75">
      <c r="B25" s="6"/>
    </row>
    <row r="26" s="2" customFormat="1" ht="15.75">
      <c r="B26" s="6"/>
    </row>
    <row r="27" s="2" customFormat="1" ht="15.75">
      <c r="B27" s="6"/>
    </row>
    <row r="28" s="2" customFormat="1" ht="15.75">
      <c r="B28" s="6"/>
    </row>
    <row r="29" s="2" customFormat="1" ht="15.75">
      <c r="B29" s="6"/>
    </row>
    <row r="30" s="2" customFormat="1" ht="15.75">
      <c r="B30" s="6"/>
    </row>
    <row r="31" s="2" customFormat="1" ht="15.75">
      <c r="B31" s="6"/>
    </row>
    <row r="32" s="2" customFormat="1" ht="15.75">
      <c r="B32" s="6"/>
    </row>
    <row r="33" s="2" customFormat="1" ht="15.75">
      <c r="B33" s="6"/>
    </row>
    <row r="34" s="2" customFormat="1" ht="15.75">
      <c r="B34" s="6"/>
    </row>
    <row r="35" s="2" customFormat="1" ht="15.75">
      <c r="B35" s="6"/>
    </row>
    <row r="36" s="2" customFormat="1" ht="35.25" customHeight="1">
      <c r="B36" s="6"/>
    </row>
    <row r="37" s="2" customFormat="1" ht="15.75">
      <c r="B37" s="6"/>
    </row>
    <row r="38" s="2" customFormat="1" ht="15.75">
      <c r="B38" s="6"/>
    </row>
    <row r="39" s="2" customFormat="1" ht="33" customHeight="1">
      <c r="B39" s="6"/>
    </row>
    <row r="40" s="2" customFormat="1" ht="20.25" customHeight="1">
      <c r="B40" s="6"/>
    </row>
    <row r="41" s="2" customFormat="1" ht="15.75">
      <c r="B41" s="6"/>
    </row>
    <row r="42" s="2" customFormat="1" ht="15.75">
      <c r="B42" s="6"/>
    </row>
    <row r="43" s="2" customFormat="1" ht="16.5" customHeight="1">
      <c r="B43" s="6"/>
    </row>
    <row r="44" s="2" customFormat="1" ht="15.75">
      <c r="B44" s="6"/>
    </row>
    <row r="45" s="2" customFormat="1" ht="15.75">
      <c r="B45" s="6"/>
    </row>
    <row r="46" s="2" customFormat="1" ht="18" customHeight="1">
      <c r="B46" s="6"/>
    </row>
    <row r="47" s="2" customFormat="1" ht="15.75" customHeight="1">
      <c r="B47" s="6"/>
    </row>
    <row r="48" s="2" customFormat="1" ht="15.75">
      <c r="B48" s="6"/>
    </row>
    <row r="49" s="2" customFormat="1" ht="15.75">
      <c r="B49" s="6"/>
    </row>
    <row r="50" s="2" customFormat="1" ht="15.75">
      <c r="B50" s="6"/>
    </row>
    <row r="51" s="2" customFormat="1" ht="15.75">
      <c r="B51" s="6"/>
    </row>
    <row r="52" s="2" customFormat="1" ht="15.75">
      <c r="B52" s="6"/>
    </row>
    <row r="53" s="2" customFormat="1" ht="15.75">
      <c r="B53" s="6"/>
    </row>
    <row r="54" s="2" customFormat="1" ht="15.75">
      <c r="B54" s="6"/>
    </row>
    <row r="55" s="2" customFormat="1" ht="15.75">
      <c r="B55" s="6"/>
    </row>
    <row r="56" s="2" customFormat="1" ht="15.75">
      <c r="B56" s="6"/>
    </row>
    <row r="57" s="2" customFormat="1" ht="15.75">
      <c r="B57" s="6"/>
    </row>
    <row r="58" s="2" customFormat="1" ht="15.75">
      <c r="B58" s="6"/>
    </row>
    <row r="59" s="2" customFormat="1" ht="15.75">
      <c r="B59" s="6"/>
    </row>
    <row r="60" s="2" customFormat="1" ht="16.5" customHeight="1">
      <c r="B60" s="6"/>
    </row>
    <row r="61" s="2" customFormat="1" ht="15.75">
      <c r="B61" s="6"/>
    </row>
    <row r="62" s="2" customFormat="1" ht="15.75">
      <c r="B62" s="6"/>
    </row>
    <row r="63" s="2" customFormat="1" ht="15.75">
      <c r="B63" s="6"/>
    </row>
    <row r="64" s="2" customFormat="1" ht="15.75" customHeight="1">
      <c r="B64" s="6"/>
    </row>
    <row r="65" s="2" customFormat="1" ht="15.75">
      <c r="B65" s="6"/>
    </row>
    <row r="66" s="2" customFormat="1" ht="15.75">
      <c r="B66" s="6"/>
    </row>
    <row r="67" s="2" customFormat="1" ht="15.75">
      <c r="B67" s="6"/>
    </row>
    <row r="68" s="2" customFormat="1" ht="15.75">
      <c r="B68" s="6"/>
    </row>
    <row r="69" s="2" customFormat="1" ht="15.75">
      <c r="B69" s="6"/>
    </row>
    <row r="70" s="2" customFormat="1" ht="15.75">
      <c r="B70" s="6"/>
    </row>
    <row r="71" s="2" customFormat="1" ht="15.75">
      <c r="B71" s="6"/>
    </row>
    <row r="72" s="2" customFormat="1" ht="15.75">
      <c r="B72" s="6"/>
    </row>
    <row r="73" s="2" customFormat="1" ht="15.75">
      <c r="B73" s="6"/>
    </row>
    <row r="74" s="2" customFormat="1" ht="15.75">
      <c r="B74" s="6"/>
    </row>
    <row r="75" s="2" customFormat="1" ht="15.75">
      <c r="B75" s="6"/>
    </row>
    <row r="76" s="2" customFormat="1" ht="15.75">
      <c r="B76" s="6"/>
    </row>
    <row r="77" s="2" customFormat="1" ht="15.75">
      <c r="B77" s="6"/>
    </row>
    <row r="78" s="2" customFormat="1" ht="15.75">
      <c r="B78" s="6"/>
    </row>
    <row r="79" s="2" customFormat="1" ht="15.75">
      <c r="B79" s="6"/>
    </row>
    <row r="80" s="2" customFormat="1" ht="15.75">
      <c r="B80" s="6"/>
    </row>
    <row r="81" s="2" customFormat="1" ht="15.75">
      <c r="B81" s="6"/>
    </row>
    <row r="82" s="2" customFormat="1" ht="15.75">
      <c r="B82" s="6"/>
    </row>
    <row r="83" s="2" customFormat="1" ht="15.75">
      <c r="B83" s="6"/>
    </row>
    <row r="84" s="2" customFormat="1" ht="15.75">
      <c r="B84" s="6"/>
    </row>
    <row r="85" s="2" customFormat="1" ht="15.75">
      <c r="B85" s="6"/>
    </row>
    <row r="86" s="2" customFormat="1" ht="15.75">
      <c r="B86" s="6"/>
    </row>
    <row r="87" s="2" customFormat="1" ht="15.75">
      <c r="B87" s="6"/>
    </row>
    <row r="88" s="2" customFormat="1" ht="15.75">
      <c r="B88" s="6"/>
    </row>
    <row r="89" s="2" customFormat="1" ht="15.75">
      <c r="B89" s="6"/>
    </row>
    <row r="90" s="2" customFormat="1" ht="15.75">
      <c r="B90" s="6"/>
    </row>
    <row r="91" s="2" customFormat="1" ht="15.75">
      <c r="B91" s="6"/>
    </row>
    <row r="92" s="2" customFormat="1" ht="15.75">
      <c r="B92" s="6"/>
    </row>
    <row r="93" s="2" customFormat="1" ht="15.75">
      <c r="B93" s="6"/>
    </row>
    <row r="94" s="2" customFormat="1" ht="15.75">
      <c r="B94" s="6"/>
    </row>
    <row r="95" s="2" customFormat="1" ht="15.75">
      <c r="B95" s="6"/>
    </row>
    <row r="96" s="2" customFormat="1" ht="15.75">
      <c r="B96" s="6"/>
    </row>
    <row r="97" s="2" customFormat="1" ht="15.75">
      <c r="B97" s="6"/>
    </row>
    <row r="98" s="2" customFormat="1" ht="15.75">
      <c r="B98" s="6"/>
    </row>
    <row r="99" s="2" customFormat="1" ht="15.75">
      <c r="B99" s="6"/>
    </row>
    <row r="100" s="2" customFormat="1" ht="15.75">
      <c r="B100" s="6"/>
    </row>
    <row r="101" s="2" customFormat="1" ht="15.75">
      <c r="B101" s="6"/>
    </row>
    <row r="102" s="2" customFormat="1" ht="15.75">
      <c r="B102" s="6"/>
    </row>
    <row r="103" s="2" customFormat="1" ht="15.75">
      <c r="B103" s="6"/>
    </row>
    <row r="104" spans="1:7" s="2" customFormat="1" ht="15.75">
      <c r="A104" s="3"/>
      <c r="B104" s="5"/>
      <c r="C104" s="1"/>
      <c r="D104" s="1"/>
      <c r="E104" s="1"/>
      <c r="F104" s="1"/>
      <c r="G104" s="1"/>
    </row>
    <row r="105" spans="1:7" s="2" customFormat="1" ht="15.75">
      <c r="A105" s="3"/>
      <c r="B105" s="5"/>
      <c r="C105" s="1"/>
      <c r="D105" s="1"/>
      <c r="E105" s="1"/>
      <c r="F105" s="1"/>
      <c r="G105" s="1"/>
    </row>
    <row r="106" spans="1:7" s="2" customFormat="1" ht="15.75">
      <c r="A106" s="3"/>
      <c r="B106" s="5"/>
      <c r="C106" s="1"/>
      <c r="D106" s="1"/>
      <c r="E106" s="1"/>
      <c r="F106" s="1"/>
      <c r="G106" s="1"/>
    </row>
    <row r="107" spans="1:7" s="2" customFormat="1" ht="15.75">
      <c r="A107" s="3"/>
      <c r="B107" s="5"/>
      <c r="C107" s="1"/>
      <c r="D107" s="1"/>
      <c r="E107" s="1"/>
      <c r="F107" s="1"/>
      <c r="G107" s="1"/>
    </row>
    <row r="108" spans="1:7" s="2" customFormat="1" ht="15.75">
      <c r="A108" s="3"/>
      <c r="B108" s="5"/>
      <c r="C108" s="1"/>
      <c r="D108" s="1"/>
      <c r="E108" s="1"/>
      <c r="F108" s="1"/>
      <c r="G108" s="1"/>
    </row>
  </sheetData>
  <sheetProtection/>
  <printOptions/>
  <pageMargins left="0.57" right="0.26" top="0.43" bottom="0.47" header="0.26" footer="0.3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8"/>
  <sheetViews>
    <sheetView view="pageBreakPreview" zoomScale="70" zoomScaleSheetLayoutView="70" zoomScalePageLayoutView="0" workbookViewId="0" topLeftCell="A1">
      <selection activeCell="A3" sqref="A3:H3"/>
    </sheetView>
  </sheetViews>
  <sheetFormatPr defaultColWidth="5.75390625" defaultRowHeight="12.75"/>
  <cols>
    <col min="1" max="1" width="6.00390625" style="87" bestFit="1" customWidth="1"/>
    <col min="2" max="2" width="20.875" style="84" customWidth="1"/>
    <col min="3" max="3" width="21.875" style="85" customWidth="1"/>
    <col min="4" max="4" width="35.375" style="85" customWidth="1"/>
    <col min="5" max="5" width="9.75390625" style="86" customWidth="1"/>
    <col min="6" max="6" width="21.625" style="87" customWidth="1"/>
    <col min="7" max="7" width="25.75390625" style="87" bestFit="1" customWidth="1"/>
    <col min="8" max="8" width="27.625" style="87" bestFit="1" customWidth="1"/>
    <col min="9" max="9" width="4.125" style="83" bestFit="1" customWidth="1"/>
    <col min="10" max="10" width="44.875" style="83" customWidth="1"/>
    <col min="11" max="11" width="20.875" style="83" bestFit="1" customWidth="1"/>
    <col min="12" max="12" width="27.375" style="83" bestFit="1" customWidth="1"/>
    <col min="13" max="13" width="5.125" style="83" bestFit="1" customWidth="1"/>
    <col min="14" max="15" width="6.75390625" style="83" bestFit="1" customWidth="1"/>
    <col min="16" max="16" width="5.75390625" style="83" bestFit="1" customWidth="1"/>
    <col min="17" max="17" width="4.125" style="83" bestFit="1" customWidth="1"/>
    <col min="18" max="18" width="44.875" style="83" customWidth="1"/>
    <col min="19" max="19" width="20.875" style="83" bestFit="1" customWidth="1"/>
    <col min="20" max="20" width="27.375" style="83" bestFit="1" customWidth="1"/>
    <col min="21" max="21" width="5.125" style="83" bestFit="1" customWidth="1"/>
    <col min="22" max="23" width="6.75390625" style="83" bestFit="1" customWidth="1"/>
    <col min="24" max="24" width="5.75390625" style="83" bestFit="1" customWidth="1"/>
    <col min="25" max="25" width="4.125" style="83" bestFit="1" customWidth="1"/>
    <col min="26" max="26" width="44.875" style="83" customWidth="1"/>
    <col min="27" max="27" width="20.875" style="83" bestFit="1" customWidth="1"/>
    <col min="28" max="28" width="27.375" style="83" bestFit="1" customWidth="1"/>
    <col min="29" max="29" width="5.125" style="83" bestFit="1" customWidth="1"/>
    <col min="30" max="31" width="6.75390625" style="83" bestFit="1" customWidth="1"/>
    <col min="32" max="32" width="5.75390625" style="83" bestFit="1" customWidth="1"/>
    <col min="33" max="33" width="4.125" style="83" bestFit="1" customWidth="1"/>
    <col min="34" max="34" width="44.875" style="83" customWidth="1"/>
    <col min="35" max="35" width="20.875" style="83" bestFit="1" customWidth="1"/>
    <col min="36" max="36" width="27.375" style="83" bestFit="1" customWidth="1"/>
    <col min="37" max="37" width="5.125" style="83" bestFit="1" customWidth="1"/>
    <col min="38" max="39" width="6.75390625" style="83" bestFit="1" customWidth="1"/>
    <col min="40" max="40" width="5.75390625" style="83" bestFit="1" customWidth="1"/>
    <col min="41" max="41" width="4.125" style="83" bestFit="1" customWidth="1"/>
    <col min="42" max="42" width="44.875" style="83" customWidth="1"/>
    <col min="43" max="43" width="20.875" style="83" bestFit="1" customWidth="1"/>
    <col min="44" max="44" width="27.375" style="83" bestFit="1" customWidth="1"/>
    <col min="45" max="45" width="5.125" style="83" bestFit="1" customWidth="1"/>
    <col min="46" max="47" width="6.75390625" style="83" bestFit="1" customWidth="1"/>
    <col min="48" max="48" width="5.75390625" style="83" bestFit="1" customWidth="1"/>
    <col min="49" max="49" width="4.125" style="83" bestFit="1" customWidth="1"/>
    <col min="50" max="50" width="44.875" style="83" customWidth="1"/>
    <col min="51" max="51" width="20.875" style="83" bestFit="1" customWidth="1"/>
    <col min="52" max="52" width="27.375" style="83" bestFit="1" customWidth="1"/>
    <col min="53" max="53" width="5.125" style="83" bestFit="1" customWidth="1"/>
    <col min="54" max="55" width="6.75390625" style="83" bestFit="1" customWidth="1"/>
    <col min="56" max="56" width="5.75390625" style="83" bestFit="1" customWidth="1"/>
    <col min="57" max="57" width="4.125" style="83" bestFit="1" customWidth="1"/>
    <col min="58" max="58" width="44.875" style="83" customWidth="1"/>
    <col min="59" max="59" width="20.875" style="83" bestFit="1" customWidth="1"/>
    <col min="60" max="60" width="27.375" style="83" bestFit="1" customWidth="1"/>
    <col min="61" max="61" width="5.125" style="83" bestFit="1" customWidth="1"/>
    <col min="62" max="63" width="6.75390625" style="83" bestFit="1" customWidth="1"/>
    <col min="64" max="64" width="5.75390625" style="83" bestFit="1" customWidth="1"/>
    <col min="65" max="65" width="4.125" style="83" bestFit="1" customWidth="1"/>
    <col min="66" max="66" width="44.875" style="83" customWidth="1"/>
    <col min="67" max="67" width="20.875" style="83" bestFit="1" customWidth="1"/>
    <col min="68" max="68" width="27.375" style="83" bestFit="1" customWidth="1"/>
    <col min="69" max="69" width="5.125" style="83" bestFit="1" customWidth="1"/>
    <col min="70" max="71" width="6.75390625" style="83" bestFit="1" customWidth="1"/>
    <col min="72" max="72" width="5.75390625" style="83" bestFit="1" customWidth="1"/>
    <col min="73" max="73" width="4.125" style="83" bestFit="1" customWidth="1"/>
    <col min="74" max="74" width="44.875" style="83" customWidth="1"/>
    <col min="75" max="75" width="20.875" style="83" bestFit="1" customWidth="1"/>
    <col min="76" max="76" width="27.375" style="83" bestFit="1" customWidth="1"/>
    <col min="77" max="77" width="5.125" style="83" bestFit="1" customWidth="1"/>
    <col min="78" max="79" width="6.75390625" style="83" bestFit="1" customWidth="1"/>
    <col min="80" max="80" width="5.75390625" style="83" bestFit="1" customWidth="1"/>
    <col min="81" max="81" width="4.125" style="83" bestFit="1" customWidth="1"/>
    <col min="82" max="82" width="44.875" style="83" customWidth="1"/>
    <col min="83" max="83" width="20.875" style="83" bestFit="1" customWidth="1"/>
    <col min="84" max="84" width="27.375" style="83" bestFit="1" customWidth="1"/>
    <col min="85" max="85" width="5.125" style="83" bestFit="1" customWidth="1"/>
    <col min="86" max="87" width="6.75390625" style="83" bestFit="1" customWidth="1"/>
    <col min="88" max="88" width="5.75390625" style="83" bestFit="1" customWidth="1"/>
    <col min="89" max="89" width="4.125" style="83" bestFit="1" customWidth="1"/>
    <col min="90" max="90" width="44.875" style="83" customWidth="1"/>
    <col min="91" max="91" width="20.875" style="83" bestFit="1" customWidth="1"/>
    <col min="92" max="92" width="27.375" style="83" bestFit="1" customWidth="1"/>
    <col min="93" max="93" width="5.125" style="83" bestFit="1" customWidth="1"/>
    <col min="94" max="95" width="6.75390625" style="83" bestFit="1" customWidth="1"/>
    <col min="96" max="96" width="5.75390625" style="83" bestFit="1" customWidth="1"/>
    <col min="97" max="97" width="4.125" style="83" bestFit="1" customWidth="1"/>
    <col min="98" max="98" width="44.875" style="83" customWidth="1"/>
    <col min="99" max="99" width="20.875" style="83" bestFit="1" customWidth="1"/>
    <col min="100" max="100" width="27.375" style="83" bestFit="1" customWidth="1"/>
    <col min="101" max="101" width="5.125" style="83" bestFit="1" customWidth="1"/>
    <col min="102" max="103" width="6.75390625" style="83" bestFit="1" customWidth="1"/>
    <col min="104" max="104" width="5.75390625" style="83" bestFit="1" customWidth="1"/>
    <col min="105" max="105" width="4.125" style="83" bestFit="1" customWidth="1"/>
    <col min="106" max="106" width="44.875" style="83" customWidth="1"/>
    <col min="107" max="107" width="20.875" style="83" bestFit="1" customWidth="1"/>
    <col min="108" max="108" width="27.375" style="83" bestFit="1" customWidth="1"/>
    <col min="109" max="109" width="5.125" style="83" bestFit="1" customWidth="1"/>
    <col min="110" max="111" width="6.75390625" style="83" bestFit="1" customWidth="1"/>
    <col min="112" max="112" width="5.75390625" style="83" bestFit="1" customWidth="1"/>
    <col min="113" max="113" width="4.125" style="83" bestFit="1" customWidth="1"/>
    <col min="114" max="114" width="44.875" style="83" customWidth="1"/>
    <col min="115" max="115" width="20.875" style="83" bestFit="1" customWidth="1"/>
    <col min="116" max="116" width="27.375" style="83" bestFit="1" customWidth="1"/>
    <col min="117" max="117" width="5.125" style="83" bestFit="1" customWidth="1"/>
    <col min="118" max="119" width="6.75390625" style="83" bestFit="1" customWidth="1"/>
    <col min="120" max="120" width="5.75390625" style="83" bestFit="1" customWidth="1"/>
    <col min="121" max="121" width="4.125" style="83" bestFit="1" customWidth="1"/>
    <col min="122" max="122" width="44.875" style="83" customWidth="1"/>
    <col min="123" max="123" width="20.875" style="83" bestFit="1" customWidth="1"/>
    <col min="124" max="124" width="27.375" style="83" bestFit="1" customWidth="1"/>
    <col min="125" max="125" width="5.125" style="83" bestFit="1" customWidth="1"/>
    <col min="126" max="127" width="6.75390625" style="83" bestFit="1" customWidth="1"/>
    <col min="128" max="128" width="5.75390625" style="83" bestFit="1" customWidth="1"/>
    <col min="129" max="129" width="4.125" style="83" bestFit="1" customWidth="1"/>
    <col min="130" max="130" width="44.875" style="83" customWidth="1"/>
    <col min="131" max="131" width="20.875" style="83" bestFit="1" customWidth="1"/>
    <col min="132" max="132" width="27.375" style="83" bestFit="1" customWidth="1"/>
    <col min="133" max="133" width="5.125" style="83" bestFit="1" customWidth="1"/>
    <col min="134" max="135" width="6.75390625" style="83" bestFit="1" customWidth="1"/>
    <col min="136" max="136" width="5.75390625" style="83" bestFit="1" customWidth="1"/>
    <col min="137" max="137" width="4.125" style="83" bestFit="1" customWidth="1"/>
    <col min="138" max="138" width="44.875" style="83" customWidth="1"/>
    <col min="139" max="139" width="20.875" style="83" bestFit="1" customWidth="1"/>
    <col min="140" max="140" width="27.375" style="83" bestFit="1" customWidth="1"/>
    <col min="141" max="141" width="5.125" style="83" bestFit="1" customWidth="1"/>
    <col min="142" max="143" width="6.75390625" style="83" bestFit="1" customWidth="1"/>
    <col min="144" max="144" width="5.75390625" style="83" bestFit="1" customWidth="1"/>
    <col min="145" max="145" width="4.125" style="83" bestFit="1" customWidth="1"/>
    <col min="146" max="146" width="44.875" style="83" customWidth="1"/>
    <col min="147" max="147" width="20.875" style="83" bestFit="1" customWidth="1"/>
    <col min="148" max="148" width="27.375" style="83" bestFit="1" customWidth="1"/>
    <col min="149" max="149" width="5.125" style="83" bestFit="1" customWidth="1"/>
    <col min="150" max="151" width="6.75390625" style="83" bestFit="1" customWidth="1"/>
    <col min="152" max="152" width="5.75390625" style="83" bestFit="1" customWidth="1"/>
    <col min="153" max="153" width="4.125" style="83" bestFit="1" customWidth="1"/>
    <col min="154" max="154" width="44.875" style="83" customWidth="1"/>
    <col min="155" max="155" width="20.875" style="83" bestFit="1" customWidth="1"/>
    <col min="156" max="156" width="27.375" style="83" bestFit="1" customWidth="1"/>
    <col min="157" max="157" width="5.125" style="83" bestFit="1" customWidth="1"/>
    <col min="158" max="159" width="6.75390625" style="83" bestFit="1" customWidth="1"/>
    <col min="160" max="160" width="5.75390625" style="83" bestFit="1" customWidth="1"/>
    <col min="161" max="161" width="4.125" style="83" bestFit="1" customWidth="1"/>
    <col min="162" max="162" width="44.875" style="83" customWidth="1"/>
    <col min="163" max="163" width="20.875" style="83" bestFit="1" customWidth="1"/>
    <col min="164" max="164" width="27.375" style="83" bestFit="1" customWidth="1"/>
    <col min="165" max="165" width="5.125" style="83" bestFit="1" customWidth="1"/>
    <col min="166" max="167" width="6.75390625" style="83" bestFit="1" customWidth="1"/>
    <col min="168" max="168" width="5.75390625" style="83" bestFit="1" customWidth="1"/>
    <col min="169" max="169" width="4.125" style="83" bestFit="1" customWidth="1"/>
    <col min="170" max="170" width="44.875" style="83" customWidth="1"/>
    <col min="171" max="171" width="20.875" style="83" bestFit="1" customWidth="1"/>
    <col min="172" max="172" width="27.375" style="83" bestFit="1" customWidth="1"/>
    <col min="173" max="173" width="5.125" style="83" bestFit="1" customWidth="1"/>
    <col min="174" max="175" width="6.75390625" style="83" bestFit="1" customWidth="1"/>
    <col min="176" max="176" width="5.75390625" style="83" bestFit="1" customWidth="1"/>
    <col min="177" max="177" width="4.125" style="83" bestFit="1" customWidth="1"/>
    <col min="178" max="178" width="44.875" style="83" customWidth="1"/>
    <col min="179" max="179" width="20.875" style="83" bestFit="1" customWidth="1"/>
    <col min="180" max="180" width="27.375" style="83" bestFit="1" customWidth="1"/>
    <col min="181" max="181" width="5.125" style="83" bestFit="1" customWidth="1"/>
    <col min="182" max="183" width="6.75390625" style="83" bestFit="1" customWidth="1"/>
    <col min="184" max="184" width="5.75390625" style="83" bestFit="1" customWidth="1"/>
    <col min="185" max="185" width="4.125" style="83" bestFit="1" customWidth="1"/>
    <col min="186" max="186" width="44.875" style="83" customWidth="1"/>
    <col min="187" max="187" width="20.875" style="83" bestFit="1" customWidth="1"/>
    <col min="188" max="188" width="27.375" style="83" bestFit="1" customWidth="1"/>
    <col min="189" max="189" width="5.125" style="83" bestFit="1" customWidth="1"/>
    <col min="190" max="191" width="6.75390625" style="83" bestFit="1" customWidth="1"/>
    <col min="192" max="192" width="5.75390625" style="83" bestFit="1" customWidth="1"/>
    <col min="193" max="193" width="4.125" style="83" bestFit="1" customWidth="1"/>
    <col min="194" max="194" width="44.875" style="83" customWidth="1"/>
    <col min="195" max="195" width="20.875" style="83" bestFit="1" customWidth="1"/>
    <col min="196" max="196" width="27.375" style="83" bestFit="1" customWidth="1"/>
    <col min="197" max="197" width="5.125" style="83" bestFit="1" customWidth="1"/>
    <col min="198" max="199" width="6.75390625" style="83" bestFit="1" customWidth="1"/>
    <col min="200" max="200" width="5.75390625" style="83" bestFit="1" customWidth="1"/>
    <col min="201" max="201" width="4.125" style="83" bestFit="1" customWidth="1"/>
    <col min="202" max="202" width="44.875" style="83" customWidth="1"/>
    <col min="203" max="203" width="20.875" style="83" bestFit="1" customWidth="1"/>
    <col min="204" max="204" width="27.375" style="83" bestFit="1" customWidth="1"/>
    <col min="205" max="205" width="5.125" style="83" bestFit="1" customWidth="1"/>
    <col min="206" max="207" width="6.75390625" style="83" bestFit="1" customWidth="1"/>
    <col min="208" max="208" width="5.75390625" style="83" bestFit="1" customWidth="1"/>
    <col min="209" max="209" width="4.125" style="83" bestFit="1" customWidth="1"/>
    <col min="210" max="210" width="44.875" style="83" customWidth="1"/>
    <col min="211" max="211" width="20.875" style="83" bestFit="1" customWidth="1"/>
    <col min="212" max="212" width="27.375" style="83" bestFit="1" customWidth="1"/>
    <col min="213" max="213" width="5.125" style="83" bestFit="1" customWidth="1"/>
    <col min="214" max="215" width="6.75390625" style="83" bestFit="1" customWidth="1"/>
    <col min="216" max="216" width="5.75390625" style="83" bestFit="1" customWidth="1"/>
    <col min="217" max="217" width="4.125" style="83" bestFit="1" customWidth="1"/>
    <col min="218" max="218" width="44.875" style="83" customWidth="1"/>
    <col min="219" max="219" width="20.875" style="83" bestFit="1" customWidth="1"/>
    <col min="220" max="220" width="27.375" style="83" bestFit="1" customWidth="1"/>
    <col min="221" max="221" width="5.125" style="83" bestFit="1" customWidth="1"/>
    <col min="222" max="223" width="6.75390625" style="83" bestFit="1" customWidth="1"/>
    <col min="224" max="224" width="5.75390625" style="83" bestFit="1" customWidth="1"/>
    <col min="225" max="225" width="4.125" style="83" bestFit="1" customWidth="1"/>
    <col min="226" max="226" width="44.875" style="83" customWidth="1"/>
    <col min="227" max="227" width="20.875" style="83" bestFit="1" customWidth="1"/>
    <col min="228" max="228" width="27.375" style="83" bestFit="1" customWidth="1"/>
    <col min="229" max="229" width="5.125" style="83" bestFit="1" customWidth="1"/>
    <col min="230" max="231" width="6.75390625" style="83" bestFit="1" customWidth="1"/>
    <col min="232" max="232" width="5.75390625" style="83" bestFit="1" customWidth="1"/>
    <col min="233" max="233" width="4.125" style="83" bestFit="1" customWidth="1"/>
    <col min="234" max="234" width="44.875" style="83" customWidth="1"/>
    <col min="235" max="235" width="20.875" style="83" bestFit="1" customWidth="1"/>
    <col min="236" max="236" width="27.375" style="83" bestFit="1" customWidth="1"/>
    <col min="237" max="237" width="5.125" style="83" bestFit="1" customWidth="1"/>
    <col min="238" max="239" width="6.75390625" style="83" bestFit="1" customWidth="1"/>
    <col min="240" max="240" width="5.75390625" style="83" bestFit="1" customWidth="1"/>
    <col min="241" max="241" width="4.125" style="83" bestFit="1" customWidth="1"/>
    <col min="242" max="242" width="44.875" style="83" customWidth="1"/>
    <col min="243" max="243" width="20.875" style="83" bestFit="1" customWidth="1"/>
    <col min="244" max="244" width="27.375" style="83" bestFit="1" customWidth="1"/>
    <col min="245" max="245" width="5.125" style="83" bestFit="1" customWidth="1"/>
    <col min="246" max="247" width="6.75390625" style="83" bestFit="1" customWidth="1"/>
    <col min="248" max="248" width="5.75390625" style="83" bestFit="1" customWidth="1"/>
    <col min="249" max="249" width="4.125" style="83" bestFit="1" customWidth="1"/>
    <col min="250" max="250" width="44.875" style="83" customWidth="1"/>
    <col min="251" max="251" width="20.875" style="83" bestFit="1" customWidth="1"/>
    <col min="252" max="252" width="27.375" style="83" bestFit="1" customWidth="1"/>
    <col min="253" max="253" width="5.125" style="83" bestFit="1" customWidth="1"/>
    <col min="254" max="255" width="6.75390625" style="83" bestFit="1" customWidth="1"/>
    <col min="256" max="16384" width="5.75390625" style="83" bestFit="1" customWidth="1"/>
  </cols>
  <sheetData>
    <row r="1" spans="1:8" s="71" customFormat="1" ht="12.75">
      <c r="A1" s="133" t="s">
        <v>195</v>
      </c>
      <c r="B1" s="133"/>
      <c r="C1" s="133"/>
      <c r="D1" s="133"/>
      <c r="E1" s="133"/>
      <c r="F1" s="133"/>
      <c r="G1" s="133"/>
      <c r="H1" s="133"/>
    </row>
    <row r="2" spans="1:8" s="71" customFormat="1" ht="12.75">
      <c r="A2" s="133"/>
      <c r="B2" s="133"/>
      <c r="C2" s="133"/>
      <c r="D2" s="133"/>
      <c r="E2" s="133"/>
      <c r="F2" s="133"/>
      <c r="G2" s="133"/>
      <c r="H2" s="133"/>
    </row>
    <row r="3" spans="1:8" s="71" customFormat="1" ht="45" customHeight="1">
      <c r="A3" s="132" t="s">
        <v>321</v>
      </c>
      <c r="B3" s="132"/>
      <c r="C3" s="132"/>
      <c r="D3" s="132"/>
      <c r="E3" s="132"/>
      <c r="F3" s="132"/>
      <c r="G3" s="132"/>
      <c r="H3" s="132"/>
    </row>
    <row r="4" spans="1:8" s="72" customFormat="1" ht="60.75" customHeight="1">
      <c r="A4" s="16" t="s">
        <v>42</v>
      </c>
      <c r="B4" s="16" t="s">
        <v>53</v>
      </c>
      <c r="C4" s="16" t="s">
        <v>41</v>
      </c>
      <c r="D4" s="16" t="s">
        <v>66</v>
      </c>
      <c r="E4" s="16" t="s">
        <v>40</v>
      </c>
      <c r="F4" s="16" t="s">
        <v>43</v>
      </c>
      <c r="G4" s="16" t="s">
        <v>200</v>
      </c>
      <c r="H4" s="16" t="s">
        <v>201</v>
      </c>
    </row>
    <row r="5" spans="1:9" s="73" customFormat="1" ht="38.25">
      <c r="A5" s="22"/>
      <c r="B5" s="27" t="s">
        <v>71</v>
      </c>
      <c r="C5" s="46"/>
      <c r="D5" s="46"/>
      <c r="E5" s="23"/>
      <c r="F5" s="28">
        <f>F6+F7+F8+F9+F10+F11+F12+F13+F14+F15+F16</f>
        <v>4098</v>
      </c>
      <c r="G5" s="28">
        <f>SUM(G6+G7+G8+G9+G10+G11+G12+G13+G14+G15+G16)</f>
        <v>2929.7000000000003</v>
      </c>
      <c r="H5" s="28">
        <f>SUM(H6+H7+H8+H9+H10+H11+H12+H13+H14+H15+H16)</f>
        <v>577.9999999999999</v>
      </c>
      <c r="I5" s="72"/>
    </row>
    <row r="6" spans="1:9" s="73" customFormat="1" ht="12.75">
      <c r="A6" s="11">
        <v>1</v>
      </c>
      <c r="B6" s="11"/>
      <c r="C6" s="12" t="s">
        <v>13</v>
      </c>
      <c r="D6" s="12" t="s">
        <v>267</v>
      </c>
      <c r="E6" s="11">
        <v>1970</v>
      </c>
      <c r="F6" s="18">
        <v>789</v>
      </c>
      <c r="G6" s="18">
        <v>321.6</v>
      </c>
      <c r="H6" s="18">
        <v>37.3</v>
      </c>
      <c r="I6" s="72"/>
    </row>
    <row r="7" spans="1:9" s="73" customFormat="1" ht="12.75">
      <c r="A7" s="11">
        <v>2</v>
      </c>
      <c r="B7" s="11"/>
      <c r="C7" s="12" t="s">
        <v>13</v>
      </c>
      <c r="D7" s="12" t="s">
        <v>161</v>
      </c>
      <c r="E7" s="11">
        <v>1988</v>
      </c>
      <c r="F7" s="18">
        <v>651</v>
      </c>
      <c r="G7" s="18">
        <v>1098.1</v>
      </c>
      <c r="H7" s="18">
        <v>201.6</v>
      </c>
      <c r="I7" s="72"/>
    </row>
    <row r="8" spans="1:9" s="73" customFormat="1" ht="12.75">
      <c r="A8" s="11">
        <v>3</v>
      </c>
      <c r="B8" s="11"/>
      <c r="C8" s="12" t="s">
        <v>13</v>
      </c>
      <c r="D8" s="12" t="s">
        <v>162</v>
      </c>
      <c r="E8" s="11">
        <v>1970</v>
      </c>
      <c r="F8" s="18">
        <v>520</v>
      </c>
      <c r="G8" s="18">
        <v>46.5</v>
      </c>
      <c r="H8" s="18">
        <v>0</v>
      </c>
      <c r="I8" s="72"/>
    </row>
    <row r="9" spans="1:9" s="73" customFormat="1" ht="25.5">
      <c r="A9" s="11">
        <v>4</v>
      </c>
      <c r="B9" s="11"/>
      <c r="C9" s="12" t="s">
        <v>13</v>
      </c>
      <c r="D9" s="12" t="s">
        <v>163</v>
      </c>
      <c r="E9" s="11">
        <v>1985</v>
      </c>
      <c r="F9" s="18">
        <v>160</v>
      </c>
      <c r="G9" s="18">
        <v>115.4</v>
      </c>
      <c r="H9" s="18">
        <v>8.9</v>
      </c>
      <c r="I9" s="72"/>
    </row>
    <row r="10" spans="1:9" s="73" customFormat="1" ht="12.75">
      <c r="A10" s="11">
        <v>5</v>
      </c>
      <c r="B10" s="11"/>
      <c r="C10" s="12" t="s">
        <v>68</v>
      </c>
      <c r="D10" s="12" t="s">
        <v>164</v>
      </c>
      <c r="E10" s="11">
        <v>1992</v>
      </c>
      <c r="F10" s="18">
        <v>667</v>
      </c>
      <c r="G10" s="18">
        <v>355.9</v>
      </c>
      <c r="H10" s="18">
        <v>120.8</v>
      </c>
      <c r="I10" s="72"/>
    </row>
    <row r="11" spans="1:9" s="73" customFormat="1" ht="12.75">
      <c r="A11" s="11">
        <v>6</v>
      </c>
      <c r="B11" s="11"/>
      <c r="C11" s="12" t="s">
        <v>52</v>
      </c>
      <c r="D11" s="12" t="s">
        <v>67</v>
      </c>
      <c r="E11" s="11">
        <v>1992</v>
      </c>
      <c r="F11" s="18">
        <v>75</v>
      </c>
      <c r="G11" s="18">
        <v>37.4</v>
      </c>
      <c r="H11" s="18">
        <v>14.8</v>
      </c>
      <c r="I11" s="72"/>
    </row>
    <row r="12" spans="1:9" s="73" customFormat="1" ht="12.75">
      <c r="A12" s="11">
        <v>8</v>
      </c>
      <c r="B12" s="11"/>
      <c r="C12" s="12" t="s">
        <v>68</v>
      </c>
      <c r="D12" s="12" t="s">
        <v>165</v>
      </c>
      <c r="E12" s="11">
        <v>1988</v>
      </c>
      <c r="F12" s="18">
        <v>180</v>
      </c>
      <c r="G12" s="18">
        <v>44</v>
      </c>
      <c r="H12" s="18">
        <v>15.4</v>
      </c>
      <c r="I12" s="72"/>
    </row>
    <row r="13" spans="1:9" s="73" customFormat="1" ht="12.75">
      <c r="A13" s="11">
        <v>9</v>
      </c>
      <c r="B13" s="11"/>
      <c r="C13" s="12" t="s">
        <v>13</v>
      </c>
      <c r="D13" s="12" t="s">
        <v>166</v>
      </c>
      <c r="E13" s="11">
        <v>1979</v>
      </c>
      <c r="F13" s="18">
        <v>748</v>
      </c>
      <c r="G13" s="18">
        <v>527.2</v>
      </c>
      <c r="H13" s="18">
        <v>129.9</v>
      </c>
      <c r="I13" s="72"/>
    </row>
    <row r="14" spans="1:9" s="73" customFormat="1" ht="12.75">
      <c r="A14" s="11">
        <v>10</v>
      </c>
      <c r="B14" s="11"/>
      <c r="C14" s="12" t="s">
        <v>0</v>
      </c>
      <c r="D14" s="12" t="s">
        <v>69</v>
      </c>
      <c r="E14" s="11">
        <v>1979</v>
      </c>
      <c r="F14" s="18">
        <v>72</v>
      </c>
      <c r="G14" s="18">
        <v>155.4</v>
      </c>
      <c r="H14" s="18">
        <v>14.6</v>
      </c>
      <c r="I14" s="72"/>
    </row>
    <row r="15" spans="1:9" s="73" customFormat="1" ht="25.5">
      <c r="A15" s="11">
        <v>11</v>
      </c>
      <c r="B15" s="11"/>
      <c r="C15" s="12" t="s">
        <v>60</v>
      </c>
      <c r="D15" s="12" t="s">
        <v>69</v>
      </c>
      <c r="E15" s="11">
        <v>1979</v>
      </c>
      <c r="F15" s="18">
        <v>70</v>
      </c>
      <c r="G15" s="18">
        <v>2.2</v>
      </c>
      <c r="H15" s="18">
        <v>0.3</v>
      </c>
      <c r="I15" s="72"/>
    </row>
    <row r="16" spans="1:9" s="73" customFormat="1" ht="12.75">
      <c r="A16" s="11">
        <v>12</v>
      </c>
      <c r="B16" s="11"/>
      <c r="C16" s="12" t="s">
        <v>13</v>
      </c>
      <c r="D16" s="12" t="s">
        <v>70</v>
      </c>
      <c r="E16" s="11">
        <v>1982</v>
      </c>
      <c r="F16" s="18">
        <v>166</v>
      </c>
      <c r="G16" s="18">
        <v>226</v>
      </c>
      <c r="H16" s="18">
        <v>34.4</v>
      </c>
      <c r="I16" s="72"/>
    </row>
    <row r="17" spans="1:8" s="72" customFormat="1" ht="25.5">
      <c r="A17" s="22"/>
      <c r="B17" s="27" t="s">
        <v>58</v>
      </c>
      <c r="C17" s="24"/>
      <c r="D17" s="24"/>
      <c r="E17" s="22"/>
      <c r="F17" s="29">
        <f>SUM(F18+F38+F44+F59+F75+F83+F94+F114+F125+F151+F159+F167+F173+F185+F190+F197+F205+F212+F217+F222+F229+F235+F237)</f>
        <v>69925.26000000001</v>
      </c>
      <c r="G17" s="29">
        <f>SUM(G18+G38+G44+G59+G75+G83+G94+G114+G125+G143+G151+G159+G167+G173+G185+G190+G197+G205+G212+G217+G222+G229+G235+G237)</f>
        <v>36338.420699999995</v>
      </c>
      <c r="H17" s="29">
        <f>SUM(H18+H38+H44+H59+H75+H83+H94+H114+H125+H143+H151+H159+H167+H173+H190+H197+H205+H212+H217+H222+H229+H235+H237)</f>
        <v>9571.750000000002</v>
      </c>
    </row>
    <row r="18" spans="1:8" s="72" customFormat="1" ht="38.25">
      <c r="A18" s="14"/>
      <c r="B18" s="44" t="s">
        <v>140</v>
      </c>
      <c r="C18" s="38" t="s">
        <v>107</v>
      </c>
      <c r="D18" s="15" t="s">
        <v>225</v>
      </c>
      <c r="E18" s="14"/>
      <c r="F18" s="44">
        <f>SUM(F19+F20+F21+F22+F23+F24+F25+F26+F27+F28+F29+F30+F31+F32+F33+F34+F35+F36+F37)</f>
        <v>2615.36</v>
      </c>
      <c r="G18" s="39">
        <f>SUM(G19+G20+G21+G22+G23+G24+G25+G26+G27+G28+G29+G30+G31+G32+G33+G34+G35+G36+G37)</f>
        <v>635.4961</v>
      </c>
      <c r="H18" s="39">
        <f>SUM(H19+H20+H21+H22+H23+H24+H25+H26+H27+H28+H29+H30+H31+H32+H33+H34+H35+H36+H37)</f>
        <v>73.408</v>
      </c>
    </row>
    <row r="19" spans="1:8" s="72" customFormat="1" ht="12.75">
      <c r="A19" s="11">
        <v>13</v>
      </c>
      <c r="B19" s="11"/>
      <c r="C19" s="12" t="s">
        <v>26</v>
      </c>
      <c r="D19" s="12"/>
      <c r="E19" s="11">
        <v>1900</v>
      </c>
      <c r="F19" s="11">
        <v>656.76</v>
      </c>
      <c r="G19" s="11">
        <v>154.176</v>
      </c>
      <c r="H19" s="11">
        <v>56.9</v>
      </c>
    </row>
    <row r="20" spans="1:8" s="72" customFormat="1" ht="12.75">
      <c r="A20" s="11">
        <v>14</v>
      </c>
      <c r="B20" s="11"/>
      <c r="C20" s="12" t="s">
        <v>19</v>
      </c>
      <c r="D20" s="12"/>
      <c r="E20" s="11">
        <v>1950</v>
      </c>
      <c r="F20" s="11">
        <v>60.5</v>
      </c>
      <c r="G20" s="11">
        <v>7.913</v>
      </c>
      <c r="H20" s="11">
        <v>0</v>
      </c>
    </row>
    <row r="21" spans="1:8" s="72" customFormat="1" ht="12.75">
      <c r="A21" s="11">
        <v>15</v>
      </c>
      <c r="B21" s="11"/>
      <c r="C21" s="12" t="s">
        <v>27</v>
      </c>
      <c r="D21" s="12"/>
      <c r="E21" s="11">
        <v>1970</v>
      </c>
      <c r="F21" s="11">
        <v>80.5</v>
      </c>
      <c r="G21" s="11">
        <v>18.576</v>
      </c>
      <c r="H21" s="11">
        <v>2</v>
      </c>
    </row>
    <row r="22" spans="1:8" s="72" customFormat="1" ht="12.75">
      <c r="A22" s="11">
        <v>16</v>
      </c>
      <c r="B22" s="11"/>
      <c r="C22" s="12" t="s">
        <v>28</v>
      </c>
      <c r="D22" s="12"/>
      <c r="E22" s="11">
        <v>1900</v>
      </c>
      <c r="F22" s="11">
        <v>379</v>
      </c>
      <c r="G22" s="11">
        <v>149.818</v>
      </c>
      <c r="H22" s="11">
        <v>0</v>
      </c>
    </row>
    <row r="23" spans="1:8" s="72" customFormat="1" ht="12.75">
      <c r="A23" s="11">
        <v>17</v>
      </c>
      <c r="B23" s="11"/>
      <c r="C23" s="12" t="s">
        <v>19</v>
      </c>
      <c r="D23" s="12"/>
      <c r="E23" s="11">
        <v>1900</v>
      </c>
      <c r="F23" s="11">
        <v>23.8</v>
      </c>
      <c r="G23" s="11">
        <v>0.291</v>
      </c>
      <c r="H23" s="11">
        <v>0</v>
      </c>
    </row>
    <row r="24" spans="1:8" s="72" customFormat="1" ht="12.75">
      <c r="A24" s="11">
        <v>18</v>
      </c>
      <c r="B24" s="11"/>
      <c r="C24" s="12" t="s">
        <v>19</v>
      </c>
      <c r="D24" s="12"/>
      <c r="E24" s="11">
        <v>1900</v>
      </c>
      <c r="F24" s="11">
        <v>19.5</v>
      </c>
      <c r="G24" s="11">
        <v>0.684</v>
      </c>
      <c r="H24" s="11">
        <v>0</v>
      </c>
    </row>
    <row r="25" spans="1:8" s="72" customFormat="1" ht="12.75">
      <c r="A25" s="11">
        <v>19</v>
      </c>
      <c r="B25" s="11"/>
      <c r="C25" s="12" t="s">
        <v>29</v>
      </c>
      <c r="D25" s="12"/>
      <c r="E25" s="11">
        <v>1900</v>
      </c>
      <c r="F25" s="11">
        <v>337.9</v>
      </c>
      <c r="G25" s="11">
        <v>117.929</v>
      </c>
      <c r="H25" s="11">
        <v>0</v>
      </c>
    </row>
    <row r="26" spans="1:8" s="72" customFormat="1" ht="12.75">
      <c r="A26" s="11">
        <v>20</v>
      </c>
      <c r="B26" s="11"/>
      <c r="C26" s="12" t="s">
        <v>19</v>
      </c>
      <c r="D26" s="12"/>
      <c r="E26" s="11">
        <v>1900</v>
      </c>
      <c r="F26" s="11">
        <v>8.1</v>
      </c>
      <c r="G26" s="11">
        <v>1.335</v>
      </c>
      <c r="H26" s="11">
        <v>0</v>
      </c>
    </row>
    <row r="27" spans="1:8" s="72" customFormat="1" ht="12.75">
      <c r="A27" s="11">
        <v>21</v>
      </c>
      <c r="B27" s="11"/>
      <c r="C27" s="12" t="s">
        <v>30</v>
      </c>
      <c r="D27" s="12"/>
      <c r="E27" s="11">
        <v>1989</v>
      </c>
      <c r="F27" s="11">
        <v>169</v>
      </c>
      <c r="G27" s="11">
        <v>27.197</v>
      </c>
      <c r="H27" s="11">
        <v>13.508</v>
      </c>
    </row>
    <row r="28" spans="1:8" s="72" customFormat="1" ht="12.75">
      <c r="A28" s="11">
        <v>22</v>
      </c>
      <c r="B28" s="11"/>
      <c r="C28" s="12" t="s">
        <v>31</v>
      </c>
      <c r="D28" s="12"/>
      <c r="E28" s="11">
        <v>1900</v>
      </c>
      <c r="F28" s="11">
        <v>349.4</v>
      </c>
      <c r="G28" s="11">
        <v>138.979</v>
      </c>
      <c r="H28" s="11">
        <v>0</v>
      </c>
    </row>
    <row r="29" spans="1:8" s="72" customFormat="1" ht="12.75">
      <c r="A29" s="11">
        <v>23</v>
      </c>
      <c r="B29" s="11"/>
      <c r="C29" s="12" t="s">
        <v>2</v>
      </c>
      <c r="D29" s="12"/>
      <c r="E29" s="11">
        <v>1950</v>
      </c>
      <c r="F29" s="11">
        <v>72</v>
      </c>
      <c r="G29" s="11">
        <v>2.8521</v>
      </c>
      <c r="H29" s="11">
        <v>0</v>
      </c>
    </row>
    <row r="30" spans="1:8" s="72" customFormat="1" ht="12.75">
      <c r="A30" s="11">
        <v>24</v>
      </c>
      <c r="B30" s="11"/>
      <c r="C30" s="12" t="s">
        <v>51</v>
      </c>
      <c r="D30" s="12"/>
      <c r="E30" s="11">
        <v>1968</v>
      </c>
      <c r="F30" s="11">
        <v>14.4</v>
      </c>
      <c r="G30" s="11">
        <v>1.866</v>
      </c>
      <c r="H30" s="11">
        <v>0</v>
      </c>
    </row>
    <row r="31" spans="1:8" s="72" customFormat="1" ht="12.75">
      <c r="A31" s="11">
        <v>25</v>
      </c>
      <c r="B31" s="11"/>
      <c r="C31" s="12" t="s">
        <v>51</v>
      </c>
      <c r="D31" s="12"/>
      <c r="E31" s="11">
        <v>1968</v>
      </c>
      <c r="F31" s="11">
        <v>11.5</v>
      </c>
      <c r="G31" s="11">
        <v>1.866</v>
      </c>
      <c r="H31" s="11">
        <v>0</v>
      </c>
    </row>
    <row r="32" spans="1:8" s="72" customFormat="1" ht="12.75">
      <c r="A32" s="11">
        <v>26</v>
      </c>
      <c r="B32" s="11"/>
      <c r="C32" s="12" t="s">
        <v>32</v>
      </c>
      <c r="D32" s="12"/>
      <c r="E32" s="11">
        <v>1955</v>
      </c>
      <c r="F32" s="11">
        <v>6</v>
      </c>
      <c r="G32" s="11">
        <v>1.565</v>
      </c>
      <c r="H32" s="11">
        <v>0</v>
      </c>
    </row>
    <row r="33" spans="1:8" s="72" customFormat="1" ht="12.75">
      <c r="A33" s="11">
        <v>27</v>
      </c>
      <c r="B33" s="11"/>
      <c r="C33" s="12" t="s">
        <v>2</v>
      </c>
      <c r="D33" s="12"/>
      <c r="E33" s="11">
        <v>1981</v>
      </c>
      <c r="F33" s="11">
        <v>6</v>
      </c>
      <c r="G33" s="11">
        <v>0.217</v>
      </c>
      <c r="H33" s="11">
        <v>0</v>
      </c>
    </row>
    <row r="34" spans="1:8" s="72" customFormat="1" ht="12.75">
      <c r="A34" s="11">
        <v>28</v>
      </c>
      <c r="B34" s="11"/>
      <c r="C34" s="12" t="s">
        <v>19</v>
      </c>
      <c r="D34" s="12"/>
      <c r="E34" s="11">
        <v>1980</v>
      </c>
      <c r="F34" s="11">
        <v>5</v>
      </c>
      <c r="G34" s="11">
        <v>0.429</v>
      </c>
      <c r="H34" s="11">
        <v>0</v>
      </c>
    </row>
    <row r="35" spans="1:8" s="72" customFormat="1" ht="12.75">
      <c r="A35" s="11">
        <v>29</v>
      </c>
      <c r="B35" s="11"/>
      <c r="C35" s="12" t="s">
        <v>52</v>
      </c>
      <c r="D35" s="12"/>
      <c r="E35" s="11">
        <v>1950</v>
      </c>
      <c r="F35" s="11">
        <v>60</v>
      </c>
      <c r="G35" s="11">
        <v>3.513</v>
      </c>
      <c r="H35" s="11">
        <v>0</v>
      </c>
    </row>
    <row r="36" spans="1:8" s="72" customFormat="1" ht="12.75">
      <c r="A36" s="11">
        <v>30</v>
      </c>
      <c r="B36" s="11"/>
      <c r="C36" s="12" t="s">
        <v>33</v>
      </c>
      <c r="D36" s="12"/>
      <c r="E36" s="11">
        <v>1990</v>
      </c>
      <c r="F36" s="11">
        <v>341</v>
      </c>
      <c r="G36" s="11">
        <v>5.139</v>
      </c>
      <c r="H36" s="11">
        <v>1</v>
      </c>
    </row>
    <row r="37" spans="1:8" s="72" customFormat="1" ht="12.75">
      <c r="A37" s="11">
        <v>31</v>
      </c>
      <c r="B37" s="11"/>
      <c r="C37" s="12" t="s">
        <v>65</v>
      </c>
      <c r="D37" s="12"/>
      <c r="E37" s="11">
        <v>1996</v>
      </c>
      <c r="F37" s="11">
        <v>15</v>
      </c>
      <c r="G37" s="11">
        <v>1.151</v>
      </c>
      <c r="H37" s="11">
        <v>0</v>
      </c>
    </row>
    <row r="38" spans="1:8" s="72" customFormat="1" ht="12.75">
      <c r="A38" s="14"/>
      <c r="B38" s="14"/>
      <c r="C38" s="38" t="s">
        <v>76</v>
      </c>
      <c r="D38" s="15" t="s">
        <v>109</v>
      </c>
      <c r="E38" s="14"/>
      <c r="F38" s="44">
        <f>SUM(F39+F40+F41+F42+F43)</f>
        <v>6133.599999999999</v>
      </c>
      <c r="G38" s="39">
        <f>SUM(G39+G40+G41+G42+G43)</f>
        <v>3267.38</v>
      </c>
      <c r="H38" s="39">
        <f>SUM(H39+H40+H41+H42+H43)</f>
        <v>1470.6989999999998</v>
      </c>
    </row>
    <row r="39" spans="1:8" s="72" customFormat="1" ht="12.75">
      <c r="A39" s="11">
        <v>32</v>
      </c>
      <c r="B39" s="11"/>
      <c r="C39" s="12" t="s">
        <v>1</v>
      </c>
      <c r="D39" s="12"/>
      <c r="E39" s="11">
        <v>1990</v>
      </c>
      <c r="F39" s="11">
        <v>5727.4</v>
      </c>
      <c r="G39" s="11">
        <v>3166.448</v>
      </c>
      <c r="H39" s="11">
        <v>1443.7</v>
      </c>
    </row>
    <row r="40" spans="1:8" s="72" customFormat="1" ht="12.75">
      <c r="A40" s="11">
        <v>33</v>
      </c>
      <c r="B40" s="11"/>
      <c r="C40" s="12" t="s">
        <v>17</v>
      </c>
      <c r="D40" s="12"/>
      <c r="E40" s="11">
        <v>1990</v>
      </c>
      <c r="F40" s="11">
        <v>97.7</v>
      </c>
      <c r="G40" s="11">
        <v>24.858</v>
      </c>
      <c r="H40" s="11">
        <v>2.8</v>
      </c>
    </row>
    <row r="41" spans="1:8" s="72" customFormat="1" ht="12.75">
      <c r="A41" s="11">
        <v>34</v>
      </c>
      <c r="B41" s="11"/>
      <c r="C41" s="12" t="s">
        <v>52</v>
      </c>
      <c r="D41" s="12"/>
      <c r="E41" s="11">
        <v>1993</v>
      </c>
      <c r="F41" s="11">
        <v>59</v>
      </c>
      <c r="G41" s="11">
        <v>54.074</v>
      </c>
      <c r="H41" s="11">
        <v>20.399</v>
      </c>
    </row>
    <row r="42" spans="1:8" s="72" customFormat="1" ht="12.75">
      <c r="A42" s="11">
        <v>35</v>
      </c>
      <c r="B42" s="11"/>
      <c r="C42" s="12" t="s">
        <v>45</v>
      </c>
      <c r="D42" s="12"/>
      <c r="E42" s="11">
        <v>1993</v>
      </c>
      <c r="F42" s="11">
        <v>239.7</v>
      </c>
      <c r="G42" s="11">
        <v>21</v>
      </c>
      <c r="H42" s="11">
        <v>3.8</v>
      </c>
    </row>
    <row r="43" spans="1:8" s="72" customFormat="1" ht="12.75">
      <c r="A43" s="11">
        <v>36</v>
      </c>
      <c r="B43" s="11"/>
      <c r="C43" s="12" t="s">
        <v>51</v>
      </c>
      <c r="D43" s="12"/>
      <c r="E43" s="11">
        <v>1990</v>
      </c>
      <c r="F43" s="11">
        <v>9.8</v>
      </c>
      <c r="G43" s="11">
        <v>1</v>
      </c>
      <c r="H43" s="11">
        <v>0</v>
      </c>
    </row>
    <row r="44" spans="1:8" s="72" customFormat="1" ht="12.75">
      <c r="A44" s="14"/>
      <c r="B44" s="14"/>
      <c r="C44" s="38" t="s">
        <v>77</v>
      </c>
      <c r="D44" s="15" t="s">
        <v>112</v>
      </c>
      <c r="E44" s="14"/>
      <c r="F44" s="44">
        <f>F45+F46+F47+F48+F49+F50+F51+F52+F53+F54+F55+F57</f>
        <v>7692.24</v>
      </c>
      <c r="G44" s="39">
        <f>SUM(G45+G46+G47+G48+G49+G50+G51+G52+G53+G54+G55+G56+G57+G58)</f>
        <v>424.8510000000001</v>
      </c>
      <c r="H44" s="39">
        <f>SUM(H45+H46+H47+H48+H49+H50+H51+H52+H53+H54+H55)</f>
        <v>85.9</v>
      </c>
    </row>
    <row r="45" spans="1:8" s="72" customFormat="1" ht="12.75">
      <c r="A45" s="11">
        <v>37</v>
      </c>
      <c r="B45" s="11"/>
      <c r="C45" s="12" t="s">
        <v>1</v>
      </c>
      <c r="D45" s="12"/>
      <c r="E45" s="11">
        <v>1914</v>
      </c>
      <c r="F45" s="11">
        <v>4227.3</v>
      </c>
      <c r="G45" s="11">
        <v>320.262</v>
      </c>
      <c r="H45" s="11">
        <v>84.2</v>
      </c>
    </row>
    <row r="46" spans="1:8" s="72" customFormat="1" ht="12.75">
      <c r="A46" s="11">
        <v>38</v>
      </c>
      <c r="B46" s="11"/>
      <c r="C46" s="12" t="s">
        <v>7</v>
      </c>
      <c r="D46" s="12"/>
      <c r="E46" s="11">
        <v>1916</v>
      </c>
      <c r="F46" s="11">
        <v>180.3</v>
      </c>
      <c r="G46" s="11">
        <v>24.329</v>
      </c>
      <c r="H46" s="11">
        <v>0</v>
      </c>
    </row>
    <row r="47" spans="1:8" s="72" customFormat="1" ht="12.75">
      <c r="A47" s="11">
        <v>39</v>
      </c>
      <c r="B47" s="11"/>
      <c r="C47" s="12" t="s">
        <v>5</v>
      </c>
      <c r="D47" s="12"/>
      <c r="E47" s="11">
        <v>1960</v>
      </c>
      <c r="F47" s="11">
        <v>11.28</v>
      </c>
      <c r="G47" s="11">
        <v>3.644</v>
      </c>
      <c r="H47" s="11">
        <v>0</v>
      </c>
    </row>
    <row r="48" spans="1:8" s="72" customFormat="1" ht="12.75">
      <c r="A48" s="11">
        <v>40</v>
      </c>
      <c r="B48" s="11"/>
      <c r="C48" s="12" t="s">
        <v>5</v>
      </c>
      <c r="D48" s="12"/>
      <c r="E48" s="11">
        <v>1965</v>
      </c>
      <c r="F48" s="11">
        <v>20.46</v>
      </c>
      <c r="G48" s="11">
        <v>2.706</v>
      </c>
      <c r="H48" s="11">
        <v>0</v>
      </c>
    </row>
    <row r="49" spans="1:8" s="72" customFormat="1" ht="12.75">
      <c r="A49" s="11">
        <v>41</v>
      </c>
      <c r="B49" s="11"/>
      <c r="C49" s="12" t="s">
        <v>211</v>
      </c>
      <c r="D49" s="12"/>
      <c r="E49" s="11">
        <v>1955</v>
      </c>
      <c r="F49" s="11">
        <v>90.1</v>
      </c>
      <c r="G49" s="11">
        <v>20.028</v>
      </c>
      <c r="H49" s="11">
        <v>0</v>
      </c>
    </row>
    <row r="50" spans="1:8" s="72" customFormat="1" ht="12.75">
      <c r="A50" s="11">
        <v>42</v>
      </c>
      <c r="B50" s="11"/>
      <c r="C50" s="12" t="s">
        <v>138</v>
      </c>
      <c r="D50" s="12"/>
      <c r="E50" s="11">
        <v>1983</v>
      </c>
      <c r="F50" s="11">
        <v>50.9</v>
      </c>
      <c r="G50" s="11">
        <v>1.745</v>
      </c>
      <c r="H50" s="11">
        <v>0</v>
      </c>
    </row>
    <row r="51" spans="1:8" s="72" customFormat="1" ht="12.75">
      <c r="A51" s="11">
        <v>43</v>
      </c>
      <c r="B51" s="11"/>
      <c r="C51" s="12" t="s">
        <v>23</v>
      </c>
      <c r="D51" s="12"/>
      <c r="E51" s="11">
        <v>1983</v>
      </c>
      <c r="F51" s="11">
        <v>49</v>
      </c>
      <c r="G51" s="11">
        <v>3.617</v>
      </c>
      <c r="H51" s="11">
        <v>0.4</v>
      </c>
    </row>
    <row r="52" spans="1:8" s="72" customFormat="1" ht="12.75">
      <c r="A52" s="11">
        <v>44</v>
      </c>
      <c r="B52" s="11"/>
      <c r="C52" s="12" t="s">
        <v>7</v>
      </c>
      <c r="D52" s="12"/>
      <c r="E52" s="11">
        <v>1950</v>
      </c>
      <c r="F52" s="11">
        <v>199.7</v>
      </c>
      <c r="G52" s="11">
        <v>33.991</v>
      </c>
      <c r="H52" s="11">
        <v>0</v>
      </c>
    </row>
    <row r="53" spans="1:8" s="72" customFormat="1" ht="12.75">
      <c r="A53" s="11">
        <v>45</v>
      </c>
      <c r="B53" s="11"/>
      <c r="C53" s="12" t="s">
        <v>52</v>
      </c>
      <c r="D53" s="12"/>
      <c r="E53" s="11">
        <v>2002</v>
      </c>
      <c r="F53" s="11">
        <v>32</v>
      </c>
      <c r="G53" s="11">
        <v>3.312</v>
      </c>
      <c r="H53" s="11">
        <v>1.3</v>
      </c>
    </row>
    <row r="54" spans="1:8" s="72" customFormat="1" ht="12.75">
      <c r="A54" s="11">
        <v>46</v>
      </c>
      <c r="B54" s="11"/>
      <c r="C54" s="12" t="s">
        <v>51</v>
      </c>
      <c r="D54" s="12"/>
      <c r="E54" s="11">
        <v>2004</v>
      </c>
      <c r="F54" s="11">
        <v>7.2</v>
      </c>
      <c r="G54" s="11">
        <v>0.44</v>
      </c>
      <c r="H54" s="11">
        <v>0</v>
      </c>
    </row>
    <row r="55" spans="1:8" s="72" customFormat="1" ht="12.75">
      <c r="A55" s="11">
        <v>47</v>
      </c>
      <c r="B55" s="11"/>
      <c r="C55" s="12" t="s">
        <v>46</v>
      </c>
      <c r="D55" s="12"/>
      <c r="E55" s="11">
        <v>1990</v>
      </c>
      <c r="F55" s="11">
        <v>2600</v>
      </c>
      <c r="G55" s="11">
        <v>1.57</v>
      </c>
      <c r="H55" s="11">
        <v>0</v>
      </c>
    </row>
    <row r="56" spans="1:8" s="72" customFormat="1" ht="12.75">
      <c r="A56" s="11"/>
      <c r="B56" s="11"/>
      <c r="C56" s="12" t="s">
        <v>226</v>
      </c>
      <c r="D56" s="12"/>
      <c r="E56" s="11"/>
      <c r="F56" s="11"/>
      <c r="G56" s="11">
        <v>0.687</v>
      </c>
      <c r="H56" s="11">
        <v>0</v>
      </c>
    </row>
    <row r="57" spans="1:8" s="72" customFormat="1" ht="25.5">
      <c r="A57" s="11"/>
      <c r="B57" s="11"/>
      <c r="C57" s="12" t="s">
        <v>227</v>
      </c>
      <c r="D57" s="12"/>
      <c r="E57" s="11">
        <v>1990</v>
      </c>
      <c r="F57" s="11">
        <v>224</v>
      </c>
      <c r="G57" s="11">
        <v>2.482</v>
      </c>
      <c r="H57" s="11">
        <v>0</v>
      </c>
    </row>
    <row r="58" spans="1:8" s="72" customFormat="1" ht="12.75">
      <c r="A58" s="11"/>
      <c r="B58" s="11"/>
      <c r="C58" s="12" t="s">
        <v>228</v>
      </c>
      <c r="D58" s="12"/>
      <c r="E58" s="11">
        <v>1984</v>
      </c>
      <c r="F58" s="11"/>
      <c r="G58" s="11">
        <v>6.038</v>
      </c>
      <c r="H58" s="11">
        <v>0</v>
      </c>
    </row>
    <row r="59" spans="1:8" s="72" customFormat="1" ht="12.75">
      <c r="A59" s="14"/>
      <c r="B59" s="14"/>
      <c r="C59" s="38" t="s">
        <v>169</v>
      </c>
      <c r="D59" s="15" t="s">
        <v>229</v>
      </c>
      <c r="E59" s="44"/>
      <c r="F59" s="44">
        <f>SUM(F60+F62+F63+F64+F66+F66+F67+F68+F69+F70+F71+F72)</f>
        <v>5209.52</v>
      </c>
      <c r="G59" s="39">
        <f>SUM(G60+G61+G62+G63+G64+G65+G66+G67+G68+G69+G70+G71+G72+G73+G74)</f>
        <v>693.848</v>
      </c>
      <c r="H59" s="39">
        <f>SUM(H60+H61+H62+H63+H64+H65+H66+H67+H68+H69+H70+H71+H72+H73+H74)</f>
        <v>28.943</v>
      </c>
    </row>
    <row r="60" spans="1:8" s="72" customFormat="1" ht="12.75">
      <c r="A60" s="11">
        <v>48</v>
      </c>
      <c r="B60" s="11"/>
      <c r="C60" s="12" t="s">
        <v>15</v>
      </c>
      <c r="D60" s="12"/>
      <c r="E60" s="11">
        <v>1916</v>
      </c>
      <c r="F60" s="11">
        <v>1058</v>
      </c>
      <c r="G60" s="11">
        <v>239.088</v>
      </c>
      <c r="H60" s="11">
        <v>0</v>
      </c>
    </row>
    <row r="61" spans="1:8" s="72" customFormat="1" ht="12.75">
      <c r="A61" s="11">
        <v>49</v>
      </c>
      <c r="B61" s="11"/>
      <c r="C61" s="12" t="s">
        <v>2</v>
      </c>
      <c r="D61" s="12"/>
      <c r="E61" s="11">
        <v>1960</v>
      </c>
      <c r="F61" s="11">
        <v>53</v>
      </c>
      <c r="G61" s="11">
        <v>3.428</v>
      </c>
      <c r="H61" s="11">
        <v>0</v>
      </c>
    </row>
    <row r="62" spans="1:8" s="72" customFormat="1" ht="12.75">
      <c r="A62" s="11">
        <v>50</v>
      </c>
      <c r="B62" s="11"/>
      <c r="C62" s="12" t="s">
        <v>19</v>
      </c>
      <c r="D62" s="12"/>
      <c r="E62" s="11">
        <v>1960</v>
      </c>
      <c r="F62" s="11">
        <v>89.92</v>
      </c>
      <c r="G62" s="11">
        <v>1.514</v>
      </c>
      <c r="H62" s="11">
        <v>0</v>
      </c>
    </row>
    <row r="63" spans="1:8" s="72" customFormat="1" ht="12.75">
      <c r="A63" s="11">
        <v>51</v>
      </c>
      <c r="B63" s="11"/>
      <c r="C63" s="12" t="s">
        <v>51</v>
      </c>
      <c r="D63" s="12"/>
      <c r="E63" s="11">
        <v>1995</v>
      </c>
      <c r="F63" s="11">
        <v>28</v>
      </c>
      <c r="G63" s="11">
        <v>3.437</v>
      </c>
      <c r="H63" s="11">
        <v>0.3</v>
      </c>
    </row>
    <row r="64" spans="1:8" s="72" customFormat="1" ht="12.75">
      <c r="A64" s="11">
        <v>52</v>
      </c>
      <c r="B64" s="11"/>
      <c r="C64" s="12" t="s">
        <v>13</v>
      </c>
      <c r="D64" s="12"/>
      <c r="E64" s="11">
        <v>2005</v>
      </c>
      <c r="F64" s="11">
        <v>27.6</v>
      </c>
      <c r="G64" s="11">
        <v>12.126</v>
      </c>
      <c r="H64" s="11">
        <v>5.7</v>
      </c>
    </row>
    <row r="65" spans="1:8" s="72" customFormat="1" ht="12.75">
      <c r="A65" s="11">
        <v>53</v>
      </c>
      <c r="B65" s="11"/>
      <c r="C65" s="12" t="s">
        <v>138</v>
      </c>
      <c r="D65" s="12"/>
      <c r="E65" s="11">
        <v>2012</v>
      </c>
      <c r="F65" s="11"/>
      <c r="G65" s="11">
        <v>10.11</v>
      </c>
      <c r="H65" s="11">
        <v>8.044</v>
      </c>
    </row>
    <row r="66" spans="1:8" s="72" customFormat="1" ht="12.75">
      <c r="A66" s="11">
        <v>54</v>
      </c>
      <c r="B66" s="11"/>
      <c r="C66" s="12" t="s">
        <v>16</v>
      </c>
      <c r="D66" s="12"/>
      <c r="E66" s="11">
        <v>1916</v>
      </c>
      <c r="F66" s="11">
        <v>1005</v>
      </c>
      <c r="G66" s="11">
        <v>231.171</v>
      </c>
      <c r="H66" s="11">
        <v>0</v>
      </c>
    </row>
    <row r="67" spans="1:8" s="72" customFormat="1" ht="12.75">
      <c r="A67" s="11">
        <v>55</v>
      </c>
      <c r="B67" s="11"/>
      <c r="C67" s="12" t="s">
        <v>38</v>
      </c>
      <c r="D67" s="12"/>
      <c r="E67" s="11">
        <v>1916</v>
      </c>
      <c r="F67" s="11">
        <v>1280</v>
      </c>
      <c r="G67" s="11">
        <v>84.093</v>
      </c>
      <c r="H67" s="11">
        <v>0</v>
      </c>
    </row>
    <row r="68" spans="1:8" s="72" customFormat="1" ht="12.75">
      <c r="A68" s="11">
        <v>56</v>
      </c>
      <c r="B68" s="11"/>
      <c r="C68" s="12" t="s">
        <v>3</v>
      </c>
      <c r="D68" s="12"/>
      <c r="E68" s="11">
        <v>1916</v>
      </c>
      <c r="F68" s="11">
        <v>25</v>
      </c>
      <c r="G68" s="11">
        <v>3.732</v>
      </c>
      <c r="H68" s="11">
        <v>0</v>
      </c>
    </row>
    <row r="69" spans="1:8" s="72" customFormat="1" ht="12.75">
      <c r="A69" s="11">
        <v>57</v>
      </c>
      <c r="B69" s="11"/>
      <c r="C69" s="12" t="s">
        <v>2</v>
      </c>
      <c r="D69" s="12"/>
      <c r="E69" s="11">
        <v>2005</v>
      </c>
      <c r="F69" s="11">
        <v>42</v>
      </c>
      <c r="G69" s="11">
        <v>1.629</v>
      </c>
      <c r="H69" s="11">
        <v>0.705</v>
      </c>
    </row>
    <row r="70" spans="1:8" s="72" customFormat="1" ht="12.75">
      <c r="A70" s="11">
        <v>58</v>
      </c>
      <c r="B70" s="11"/>
      <c r="C70" s="12" t="s">
        <v>39</v>
      </c>
      <c r="D70" s="12"/>
      <c r="E70" s="11">
        <v>1958</v>
      </c>
      <c r="F70" s="11">
        <v>400</v>
      </c>
      <c r="G70" s="11">
        <v>63.498</v>
      </c>
      <c r="H70" s="11">
        <v>3.2</v>
      </c>
    </row>
    <row r="71" spans="1:8" s="72" customFormat="1" ht="12.75">
      <c r="A71" s="11">
        <v>59</v>
      </c>
      <c r="B71" s="11"/>
      <c r="C71" s="12" t="s">
        <v>6</v>
      </c>
      <c r="D71" s="12"/>
      <c r="E71" s="11">
        <v>1983</v>
      </c>
      <c r="F71" s="11">
        <v>208</v>
      </c>
      <c r="G71" s="11">
        <v>32.335</v>
      </c>
      <c r="H71" s="11">
        <v>7.7</v>
      </c>
    </row>
    <row r="72" spans="1:8" s="72" customFormat="1" ht="12.75">
      <c r="A72" s="11">
        <v>60</v>
      </c>
      <c r="B72" s="11"/>
      <c r="C72" s="12" t="s">
        <v>13</v>
      </c>
      <c r="D72" s="12"/>
      <c r="E72" s="11">
        <v>2005</v>
      </c>
      <c r="F72" s="11">
        <v>41</v>
      </c>
      <c r="G72" s="11">
        <v>7.04</v>
      </c>
      <c r="H72" s="11">
        <v>3.2</v>
      </c>
    </row>
    <row r="73" spans="1:8" s="72" customFormat="1" ht="12.75">
      <c r="A73" s="11"/>
      <c r="B73" s="11"/>
      <c r="C73" s="12" t="s">
        <v>230</v>
      </c>
      <c r="D73" s="12"/>
      <c r="E73" s="11">
        <v>2000</v>
      </c>
      <c r="F73" s="11"/>
      <c r="G73" s="11">
        <v>0.223</v>
      </c>
      <c r="H73" s="11">
        <v>0.049</v>
      </c>
    </row>
    <row r="74" spans="1:8" s="72" customFormat="1" ht="12.75">
      <c r="A74" s="11"/>
      <c r="B74" s="11"/>
      <c r="C74" s="12" t="s">
        <v>231</v>
      </c>
      <c r="D74" s="12"/>
      <c r="E74" s="11">
        <v>2009</v>
      </c>
      <c r="F74" s="11"/>
      <c r="G74" s="11">
        <v>0.424</v>
      </c>
      <c r="H74" s="11">
        <v>0.045</v>
      </c>
    </row>
    <row r="75" spans="1:8" s="72" customFormat="1" ht="12.75">
      <c r="A75" s="14"/>
      <c r="B75" s="14"/>
      <c r="C75" s="38" t="s">
        <v>111</v>
      </c>
      <c r="D75" s="15" t="s">
        <v>78</v>
      </c>
      <c r="E75" s="14"/>
      <c r="F75" s="44">
        <f>F76+F77+F78+F79+F80+F81+F82</f>
        <v>2631.6</v>
      </c>
      <c r="G75" s="39">
        <f>SUM(G76+G77+G78+G79+G80+G81+G82)</f>
        <v>208.319</v>
      </c>
      <c r="H75" s="39">
        <v>0</v>
      </c>
    </row>
    <row r="76" spans="1:8" s="72" customFormat="1" ht="12.75">
      <c r="A76" s="11">
        <v>61</v>
      </c>
      <c r="B76" s="11"/>
      <c r="C76" s="12" t="s">
        <v>1</v>
      </c>
      <c r="D76" s="12"/>
      <c r="E76" s="11">
        <v>1911</v>
      </c>
      <c r="F76" s="11">
        <v>865</v>
      </c>
      <c r="G76" s="11">
        <v>173.272</v>
      </c>
      <c r="H76" s="11">
        <v>0</v>
      </c>
    </row>
    <row r="77" spans="1:8" s="72" customFormat="1" ht="12.75">
      <c r="A77" s="11">
        <v>62</v>
      </c>
      <c r="B77" s="11"/>
      <c r="C77" s="12" t="s">
        <v>7</v>
      </c>
      <c r="D77" s="12"/>
      <c r="E77" s="11">
        <v>1900</v>
      </c>
      <c r="F77" s="11">
        <v>100.5</v>
      </c>
      <c r="G77" s="11">
        <v>9.9</v>
      </c>
      <c r="H77" s="11">
        <v>0</v>
      </c>
    </row>
    <row r="78" spans="1:8" s="72" customFormat="1" ht="12.75">
      <c r="A78" s="11">
        <v>63</v>
      </c>
      <c r="B78" s="11"/>
      <c r="C78" s="12" t="s">
        <v>7</v>
      </c>
      <c r="D78" s="12"/>
      <c r="E78" s="11">
        <v>1983</v>
      </c>
      <c r="F78" s="11">
        <v>120</v>
      </c>
      <c r="G78" s="11">
        <v>12.994</v>
      </c>
      <c r="H78" s="11">
        <v>0</v>
      </c>
    </row>
    <row r="79" spans="1:8" s="72" customFormat="1" ht="12.75">
      <c r="A79" s="11">
        <v>64</v>
      </c>
      <c r="B79" s="11"/>
      <c r="C79" s="12" t="s">
        <v>13</v>
      </c>
      <c r="D79" s="12"/>
      <c r="E79" s="11">
        <v>2004</v>
      </c>
      <c r="F79" s="11">
        <v>10.5</v>
      </c>
      <c r="G79" s="11">
        <v>11.15</v>
      </c>
      <c r="H79" s="11">
        <v>0</v>
      </c>
    </row>
    <row r="80" spans="1:8" s="72" customFormat="1" ht="12.75">
      <c r="A80" s="11">
        <v>65</v>
      </c>
      <c r="B80" s="11"/>
      <c r="C80" s="12" t="s">
        <v>19</v>
      </c>
      <c r="D80" s="12"/>
      <c r="E80" s="11">
        <v>1972</v>
      </c>
      <c r="F80" s="11">
        <v>10</v>
      </c>
      <c r="G80" s="11">
        <v>0.493</v>
      </c>
      <c r="H80" s="11">
        <v>0</v>
      </c>
    </row>
    <row r="81" spans="1:8" s="72" customFormat="1" ht="12.75">
      <c r="A81" s="11">
        <v>66</v>
      </c>
      <c r="B81" s="11"/>
      <c r="C81" s="12" t="s">
        <v>137</v>
      </c>
      <c r="D81" s="12"/>
      <c r="E81" s="11">
        <v>1989</v>
      </c>
      <c r="F81" s="11">
        <v>1400</v>
      </c>
      <c r="G81" s="11">
        <v>0.26</v>
      </c>
      <c r="H81" s="11">
        <v>0</v>
      </c>
    </row>
    <row r="82" spans="1:8" s="72" customFormat="1" ht="12.75">
      <c r="A82" s="11">
        <v>67</v>
      </c>
      <c r="B82" s="11"/>
      <c r="C82" s="12" t="s">
        <v>20</v>
      </c>
      <c r="D82" s="12"/>
      <c r="E82" s="11">
        <v>1959</v>
      </c>
      <c r="F82" s="11">
        <v>125.6</v>
      </c>
      <c r="G82" s="11">
        <v>0.25</v>
      </c>
      <c r="H82" s="11">
        <v>0</v>
      </c>
    </row>
    <row r="83" spans="1:8" s="72" customFormat="1" ht="25.5">
      <c r="A83" s="14"/>
      <c r="B83" s="14"/>
      <c r="C83" s="38" t="s">
        <v>113</v>
      </c>
      <c r="D83" s="15" t="s">
        <v>232</v>
      </c>
      <c r="E83" s="14"/>
      <c r="F83" s="44">
        <f>F84+F85+F86+F87+F88+F89+F90</f>
        <v>1294.8999999999999</v>
      </c>
      <c r="G83" s="39">
        <f>SUM(G84+G85+G86+G87+G88+G89+G90+G91+G92+G93)</f>
        <v>214.982</v>
      </c>
      <c r="H83" s="39">
        <f>SUM(H84+H85+H86+H87+H88+H89+H90+H91+H92)</f>
        <v>42.7</v>
      </c>
    </row>
    <row r="84" spans="1:8" s="72" customFormat="1" ht="12.75">
      <c r="A84" s="11">
        <v>68</v>
      </c>
      <c r="B84" s="11"/>
      <c r="C84" s="12" t="s">
        <v>1</v>
      </c>
      <c r="D84" s="12"/>
      <c r="E84" s="11">
        <v>1962</v>
      </c>
      <c r="F84" s="11">
        <v>636.6</v>
      </c>
      <c r="G84" s="11">
        <v>103.113</v>
      </c>
      <c r="H84" s="11">
        <v>13.3</v>
      </c>
    </row>
    <row r="85" spans="1:8" s="72" customFormat="1" ht="12.75">
      <c r="A85" s="11">
        <v>69</v>
      </c>
      <c r="B85" s="11"/>
      <c r="C85" s="12" t="s">
        <v>1</v>
      </c>
      <c r="D85" s="12"/>
      <c r="E85" s="11">
        <v>1962</v>
      </c>
      <c r="F85" s="11">
        <v>448</v>
      </c>
      <c r="G85" s="11">
        <v>59.268</v>
      </c>
      <c r="H85" s="11">
        <v>5.9</v>
      </c>
    </row>
    <row r="86" spans="1:8" s="72" customFormat="1" ht="12.75">
      <c r="A86" s="11">
        <v>70</v>
      </c>
      <c r="B86" s="11"/>
      <c r="C86" s="12" t="s">
        <v>11</v>
      </c>
      <c r="D86" s="12"/>
      <c r="E86" s="11">
        <v>1962</v>
      </c>
      <c r="F86" s="11">
        <v>50</v>
      </c>
      <c r="G86" s="11">
        <v>3.524</v>
      </c>
      <c r="H86" s="11">
        <v>0</v>
      </c>
    </row>
    <row r="87" spans="1:8" s="72" customFormat="1" ht="12.75">
      <c r="A87" s="11">
        <v>71</v>
      </c>
      <c r="B87" s="11"/>
      <c r="C87" s="12" t="s">
        <v>5</v>
      </c>
      <c r="D87" s="12"/>
      <c r="E87" s="11">
        <v>1970</v>
      </c>
      <c r="F87" s="11">
        <v>90</v>
      </c>
      <c r="G87" s="11">
        <v>1.553</v>
      </c>
      <c r="H87" s="11">
        <v>0</v>
      </c>
    </row>
    <row r="88" spans="1:8" s="72" customFormat="1" ht="12.75">
      <c r="A88" s="11">
        <v>72</v>
      </c>
      <c r="B88" s="11"/>
      <c r="C88" s="12" t="s">
        <v>18</v>
      </c>
      <c r="D88" s="12"/>
      <c r="E88" s="11">
        <v>1983</v>
      </c>
      <c r="F88" s="11">
        <v>50</v>
      </c>
      <c r="G88" s="11">
        <v>5.431</v>
      </c>
      <c r="H88" s="11">
        <v>0.1</v>
      </c>
    </row>
    <row r="89" spans="1:8" s="72" customFormat="1" ht="12.75">
      <c r="A89" s="11">
        <v>73</v>
      </c>
      <c r="B89" s="11"/>
      <c r="C89" s="12" t="s">
        <v>51</v>
      </c>
      <c r="D89" s="12"/>
      <c r="E89" s="11">
        <v>1962</v>
      </c>
      <c r="F89" s="11">
        <v>20.3</v>
      </c>
      <c r="G89" s="11">
        <v>3.942</v>
      </c>
      <c r="H89" s="11">
        <v>0</v>
      </c>
    </row>
    <row r="90" spans="1:8" s="72" customFormat="1" ht="12.75">
      <c r="A90" s="11">
        <v>74</v>
      </c>
      <c r="B90" s="11"/>
      <c r="C90" s="12" t="s">
        <v>54</v>
      </c>
      <c r="D90" s="12"/>
      <c r="E90" s="11">
        <v>2004</v>
      </c>
      <c r="F90" s="11"/>
      <c r="G90" s="11">
        <v>11.332</v>
      </c>
      <c r="H90" s="11">
        <v>5.8</v>
      </c>
    </row>
    <row r="91" spans="1:8" s="72" customFormat="1" ht="12.75">
      <c r="A91" s="11">
        <v>75</v>
      </c>
      <c r="B91" s="11"/>
      <c r="C91" s="12" t="s">
        <v>139</v>
      </c>
      <c r="D91" s="12"/>
      <c r="E91" s="11">
        <v>2008</v>
      </c>
      <c r="F91" s="11"/>
      <c r="G91" s="11">
        <v>22.831</v>
      </c>
      <c r="H91" s="11">
        <v>15.2</v>
      </c>
    </row>
    <row r="92" spans="1:8" s="72" customFormat="1" ht="12.75">
      <c r="A92" s="11">
        <v>76</v>
      </c>
      <c r="B92" s="11"/>
      <c r="C92" s="12" t="s">
        <v>21</v>
      </c>
      <c r="D92" s="12"/>
      <c r="E92" s="11">
        <v>1980</v>
      </c>
      <c r="F92" s="11"/>
      <c r="G92" s="11">
        <v>3.25</v>
      </c>
      <c r="H92" s="11">
        <v>2.4</v>
      </c>
    </row>
    <row r="93" spans="1:8" s="72" customFormat="1" ht="25.5">
      <c r="A93" s="11">
        <v>77</v>
      </c>
      <c r="B93" s="11"/>
      <c r="C93" s="12" t="s">
        <v>233</v>
      </c>
      <c r="D93" s="12"/>
      <c r="E93" s="11">
        <v>1962</v>
      </c>
      <c r="F93" s="11"/>
      <c r="G93" s="11">
        <v>0.738</v>
      </c>
      <c r="H93" s="11">
        <v>0</v>
      </c>
    </row>
    <row r="94" spans="1:8" s="72" customFormat="1" ht="12.75">
      <c r="A94" s="14"/>
      <c r="B94" s="14"/>
      <c r="C94" s="38" t="s">
        <v>170</v>
      </c>
      <c r="D94" s="15" t="s">
        <v>234</v>
      </c>
      <c r="E94" s="14"/>
      <c r="F94" s="44">
        <f>F95+F96+F97+F98+F99+F100+F101+F102</f>
        <v>3671</v>
      </c>
      <c r="G94" s="39">
        <f>SUM(G95+G96+G97+G98+G99+G100+G101+G102+G103+G104+G105+G106+G107+G108+G109+G111+G112)</f>
        <v>896.5609999999998</v>
      </c>
      <c r="H94" s="39">
        <f>SUM(H95+H96+H97+H98+H99+H100+H101+H102+H103+H104+H105+H106+H107+H108+H109+H110+H111+H112)</f>
        <v>211.387</v>
      </c>
    </row>
    <row r="95" spans="1:8" s="72" customFormat="1" ht="12.75">
      <c r="A95" s="11">
        <v>78</v>
      </c>
      <c r="B95" s="11"/>
      <c r="C95" s="12" t="s">
        <v>1</v>
      </c>
      <c r="D95" s="12"/>
      <c r="E95" s="11">
        <v>1967</v>
      </c>
      <c r="F95" s="11">
        <v>2579</v>
      </c>
      <c r="G95" s="11">
        <v>800.672</v>
      </c>
      <c r="H95" s="11">
        <v>203.1</v>
      </c>
    </row>
    <row r="96" spans="1:8" s="72" customFormat="1" ht="12.75">
      <c r="A96" s="11">
        <v>79</v>
      </c>
      <c r="B96" s="11"/>
      <c r="C96" s="12" t="s">
        <v>18</v>
      </c>
      <c r="D96" s="12"/>
      <c r="E96" s="11">
        <v>1967</v>
      </c>
      <c r="F96" s="11">
        <v>282</v>
      </c>
      <c r="G96" s="11">
        <v>28.603</v>
      </c>
      <c r="H96" s="11">
        <v>7.7</v>
      </c>
    </row>
    <row r="97" spans="1:8" s="72" customFormat="1" ht="12.75">
      <c r="A97" s="11">
        <v>80</v>
      </c>
      <c r="B97" s="11"/>
      <c r="C97" s="12" t="s">
        <v>52</v>
      </c>
      <c r="D97" s="12"/>
      <c r="E97" s="11">
        <v>1967</v>
      </c>
      <c r="F97" s="11">
        <v>71</v>
      </c>
      <c r="G97" s="11">
        <v>9.927</v>
      </c>
      <c r="H97" s="11">
        <v>0</v>
      </c>
    </row>
    <row r="98" spans="1:8" s="72" customFormat="1" ht="12.75">
      <c r="A98" s="11">
        <v>81</v>
      </c>
      <c r="B98" s="11"/>
      <c r="C98" s="12" t="s">
        <v>52</v>
      </c>
      <c r="D98" s="12"/>
      <c r="E98" s="11">
        <v>1967</v>
      </c>
      <c r="F98" s="11">
        <v>71</v>
      </c>
      <c r="G98" s="11">
        <v>3.5</v>
      </c>
      <c r="H98" s="11">
        <v>0</v>
      </c>
    </row>
    <row r="99" spans="1:8" s="72" customFormat="1" ht="12.75">
      <c r="A99" s="11">
        <v>82</v>
      </c>
      <c r="B99" s="11"/>
      <c r="C99" s="12" t="s">
        <v>52</v>
      </c>
      <c r="D99" s="12"/>
      <c r="E99" s="11">
        <v>1967</v>
      </c>
      <c r="F99" s="11">
        <v>40</v>
      </c>
      <c r="G99" s="11">
        <v>5.661</v>
      </c>
      <c r="H99" s="11">
        <v>0</v>
      </c>
    </row>
    <row r="100" spans="1:8" s="72" customFormat="1" ht="12.75">
      <c r="A100" s="11">
        <v>83</v>
      </c>
      <c r="B100" s="11"/>
      <c r="C100" s="12" t="s">
        <v>19</v>
      </c>
      <c r="D100" s="12"/>
      <c r="E100" s="11">
        <v>1956</v>
      </c>
      <c r="F100" s="11">
        <v>484</v>
      </c>
      <c r="G100" s="11">
        <v>0.137</v>
      </c>
      <c r="H100" s="11">
        <v>0</v>
      </c>
    </row>
    <row r="101" spans="1:8" s="72" customFormat="1" ht="12.75">
      <c r="A101" s="11">
        <v>84</v>
      </c>
      <c r="B101" s="11"/>
      <c r="C101" s="12" t="s">
        <v>11</v>
      </c>
      <c r="D101" s="12"/>
      <c r="E101" s="11">
        <v>1971</v>
      </c>
      <c r="F101" s="11">
        <v>48</v>
      </c>
      <c r="G101" s="11">
        <v>1.492</v>
      </c>
      <c r="H101" s="11">
        <v>0</v>
      </c>
    </row>
    <row r="102" spans="1:8" s="72" customFormat="1" ht="12.75">
      <c r="A102" s="11">
        <v>85</v>
      </c>
      <c r="B102" s="11"/>
      <c r="C102" s="12" t="s">
        <v>51</v>
      </c>
      <c r="D102" s="12"/>
      <c r="E102" s="11">
        <v>1967</v>
      </c>
      <c r="F102" s="11">
        <v>96</v>
      </c>
      <c r="G102" s="11">
        <v>21.042</v>
      </c>
      <c r="H102" s="11">
        <v>0</v>
      </c>
    </row>
    <row r="103" spans="1:8" s="72" customFormat="1" ht="12.75">
      <c r="A103" s="11">
        <v>86</v>
      </c>
      <c r="B103" s="11"/>
      <c r="C103" s="12" t="s">
        <v>235</v>
      </c>
      <c r="D103" s="12"/>
      <c r="E103" s="11">
        <v>1967</v>
      </c>
      <c r="F103" s="11"/>
      <c r="G103" s="11">
        <v>7.028</v>
      </c>
      <c r="H103" s="11">
        <v>0</v>
      </c>
    </row>
    <row r="104" spans="1:8" s="72" customFormat="1" ht="12.75">
      <c r="A104" s="11">
        <v>87</v>
      </c>
      <c r="B104" s="11"/>
      <c r="C104" s="12" t="s">
        <v>236</v>
      </c>
      <c r="D104" s="12"/>
      <c r="E104" s="11">
        <v>1967</v>
      </c>
      <c r="F104" s="11"/>
      <c r="G104" s="11">
        <v>2.511</v>
      </c>
      <c r="H104" s="11">
        <v>0</v>
      </c>
    </row>
    <row r="105" spans="1:8" s="72" customFormat="1" ht="12.75">
      <c r="A105" s="11">
        <v>88</v>
      </c>
      <c r="B105" s="11"/>
      <c r="C105" s="12" t="s">
        <v>230</v>
      </c>
      <c r="D105" s="12"/>
      <c r="E105" s="11">
        <v>1967</v>
      </c>
      <c r="F105" s="11"/>
      <c r="G105" s="11">
        <v>0.805</v>
      </c>
      <c r="H105" s="11">
        <v>0</v>
      </c>
    </row>
    <row r="106" spans="1:8" s="72" customFormat="1" ht="12.75">
      <c r="A106" s="11">
        <v>89</v>
      </c>
      <c r="B106" s="11"/>
      <c r="C106" s="12" t="s">
        <v>230</v>
      </c>
      <c r="D106" s="12"/>
      <c r="E106" s="11">
        <v>1967</v>
      </c>
      <c r="F106" s="11"/>
      <c r="G106" s="11">
        <v>3.726</v>
      </c>
      <c r="H106" s="11">
        <v>0</v>
      </c>
    </row>
    <row r="107" spans="1:8" s="72" customFormat="1" ht="12.75">
      <c r="A107" s="11">
        <v>90</v>
      </c>
      <c r="B107" s="11"/>
      <c r="C107" s="12" t="s">
        <v>237</v>
      </c>
      <c r="D107" s="12"/>
      <c r="E107" s="11">
        <v>1967</v>
      </c>
      <c r="F107" s="11"/>
      <c r="G107" s="11">
        <v>7.72</v>
      </c>
      <c r="H107" s="11">
        <v>0</v>
      </c>
    </row>
    <row r="108" spans="1:8" s="72" customFormat="1" ht="12.75">
      <c r="A108" s="11">
        <v>91</v>
      </c>
      <c r="B108" s="11"/>
      <c r="C108" s="12" t="s">
        <v>238</v>
      </c>
      <c r="D108" s="12"/>
      <c r="E108" s="11">
        <v>1967</v>
      </c>
      <c r="F108" s="11"/>
      <c r="G108" s="11">
        <v>1.44</v>
      </c>
      <c r="H108" s="11">
        <v>0</v>
      </c>
    </row>
    <row r="109" spans="1:8" s="72" customFormat="1" ht="25.5">
      <c r="A109" s="11">
        <v>92</v>
      </c>
      <c r="B109" s="11"/>
      <c r="C109" s="12" t="s">
        <v>239</v>
      </c>
      <c r="D109" s="12"/>
      <c r="E109" s="11">
        <v>1967</v>
      </c>
      <c r="F109" s="11"/>
      <c r="G109" s="11">
        <v>1.347</v>
      </c>
      <c r="H109" s="11">
        <v>0</v>
      </c>
    </row>
    <row r="110" spans="1:8" s="72" customFormat="1" ht="12.75">
      <c r="A110" s="11">
        <v>93</v>
      </c>
      <c r="B110" s="11"/>
      <c r="C110" s="12" t="s">
        <v>240</v>
      </c>
      <c r="D110" s="12"/>
      <c r="E110" s="11">
        <v>1967</v>
      </c>
      <c r="F110" s="11"/>
      <c r="G110" s="11">
        <v>5.186</v>
      </c>
      <c r="H110" s="11">
        <v>0</v>
      </c>
    </row>
    <row r="111" spans="1:8" s="72" customFormat="1" ht="12.75">
      <c r="A111" s="11">
        <v>94</v>
      </c>
      <c r="B111" s="11"/>
      <c r="C111" s="12" t="s">
        <v>198</v>
      </c>
      <c r="D111" s="12"/>
      <c r="E111" s="11">
        <v>2009</v>
      </c>
      <c r="F111" s="11"/>
      <c r="G111" s="11">
        <v>0.8</v>
      </c>
      <c r="H111" s="11">
        <v>0.496</v>
      </c>
    </row>
    <row r="112" spans="1:8" s="72" customFormat="1" ht="12.75">
      <c r="A112" s="11">
        <v>95</v>
      </c>
      <c r="B112" s="11"/>
      <c r="C112" s="12" t="s">
        <v>241</v>
      </c>
      <c r="D112" s="12"/>
      <c r="E112" s="11">
        <v>2009</v>
      </c>
      <c r="F112" s="11"/>
      <c r="G112" s="11">
        <v>0.15</v>
      </c>
      <c r="H112" s="11">
        <v>0.091</v>
      </c>
    </row>
    <row r="113" spans="1:8" s="72" customFormat="1" ht="12.75">
      <c r="A113" s="11"/>
      <c r="B113" s="11"/>
      <c r="C113" s="12"/>
      <c r="D113" s="12"/>
      <c r="E113" s="11"/>
      <c r="F113" s="11"/>
      <c r="G113" s="11"/>
      <c r="H113" s="11"/>
    </row>
    <row r="114" spans="1:8" s="72" customFormat="1" ht="12.75">
      <c r="A114" s="37"/>
      <c r="B114" s="14"/>
      <c r="C114" s="38" t="s">
        <v>114</v>
      </c>
      <c r="D114" s="15" t="s">
        <v>244</v>
      </c>
      <c r="E114" s="14"/>
      <c r="F114" s="44">
        <f>F115+F116+F117+F118+F119+F120</f>
        <v>13848.8</v>
      </c>
      <c r="G114" s="39">
        <f>SUM(G115+G116+G117+G118+G119+G120+G121+G122+G123+G124)</f>
        <v>16382.025</v>
      </c>
      <c r="H114" s="39">
        <f>SUM(H115+H116+H117+H118+H119+H120+H121+H122+H123+H124)</f>
        <v>5017.321</v>
      </c>
    </row>
    <row r="115" spans="1:8" s="72" customFormat="1" ht="12.75">
      <c r="A115" s="11">
        <v>96</v>
      </c>
      <c r="B115" s="11"/>
      <c r="C115" s="12" t="s">
        <v>1</v>
      </c>
      <c r="D115" s="12"/>
      <c r="E115" s="11">
        <v>1992</v>
      </c>
      <c r="F115" s="11">
        <v>5810.8</v>
      </c>
      <c r="G115" s="11">
        <v>9736.142</v>
      </c>
      <c r="H115" s="11">
        <v>3694.4</v>
      </c>
    </row>
    <row r="116" spans="1:8" s="72" customFormat="1" ht="12.75">
      <c r="A116" s="11">
        <v>97</v>
      </c>
      <c r="B116" s="11"/>
      <c r="C116" s="12" t="s">
        <v>17</v>
      </c>
      <c r="D116" s="12"/>
      <c r="E116" s="11">
        <v>1992</v>
      </c>
      <c r="F116" s="11">
        <v>140</v>
      </c>
      <c r="G116" s="11">
        <v>6529.498</v>
      </c>
      <c r="H116" s="11">
        <v>1282.8</v>
      </c>
    </row>
    <row r="117" spans="1:8" s="72" customFormat="1" ht="12.75">
      <c r="A117" s="11">
        <v>98</v>
      </c>
      <c r="B117" s="11"/>
      <c r="C117" s="12" t="s">
        <v>52</v>
      </c>
      <c r="D117" s="12"/>
      <c r="E117" s="11">
        <v>1999</v>
      </c>
      <c r="F117" s="11">
        <v>72</v>
      </c>
      <c r="G117" s="11">
        <v>5.178</v>
      </c>
      <c r="H117" s="11">
        <v>1.372</v>
      </c>
    </row>
    <row r="118" spans="1:8" s="72" customFormat="1" ht="12.75">
      <c r="A118" s="11">
        <v>99</v>
      </c>
      <c r="B118" s="11"/>
      <c r="C118" s="12" t="s">
        <v>5</v>
      </c>
      <c r="D118" s="12"/>
      <c r="E118" s="11">
        <v>1992</v>
      </c>
      <c r="F118" s="11">
        <v>27</v>
      </c>
      <c r="G118" s="11">
        <v>51.73</v>
      </c>
      <c r="H118" s="11">
        <v>19.549</v>
      </c>
    </row>
    <row r="119" spans="1:8" s="72" customFormat="1" ht="12.75">
      <c r="A119" s="11">
        <v>100</v>
      </c>
      <c r="B119" s="11"/>
      <c r="C119" s="12" t="s">
        <v>47</v>
      </c>
      <c r="D119" s="12"/>
      <c r="E119" s="11">
        <v>1992</v>
      </c>
      <c r="F119" s="11">
        <v>3531</v>
      </c>
      <c r="G119" s="11">
        <v>1.207</v>
      </c>
      <c r="H119" s="11">
        <v>0</v>
      </c>
    </row>
    <row r="120" spans="1:8" s="72" customFormat="1" ht="12.75">
      <c r="A120" s="11">
        <v>101</v>
      </c>
      <c r="B120" s="11"/>
      <c r="C120" s="12" t="s">
        <v>48</v>
      </c>
      <c r="D120" s="12"/>
      <c r="E120" s="11">
        <v>1992</v>
      </c>
      <c r="F120" s="11">
        <v>4268</v>
      </c>
      <c r="G120" s="11">
        <v>3.4</v>
      </c>
      <c r="H120" s="11">
        <v>0.7</v>
      </c>
    </row>
    <row r="121" spans="1:8" s="72" customFormat="1" ht="12.75">
      <c r="A121" s="11">
        <v>102</v>
      </c>
      <c r="B121" s="11"/>
      <c r="C121" s="12" t="s">
        <v>5</v>
      </c>
      <c r="D121" s="12"/>
      <c r="E121" s="11">
        <v>1992</v>
      </c>
      <c r="F121" s="11">
        <v>27</v>
      </c>
      <c r="G121" s="11">
        <v>51.7</v>
      </c>
      <c r="H121" s="11">
        <v>18.5</v>
      </c>
    </row>
    <row r="122" spans="1:8" s="72" customFormat="1" ht="12.75">
      <c r="A122" s="11">
        <v>103</v>
      </c>
      <c r="B122" s="11"/>
      <c r="C122" s="12" t="s">
        <v>198</v>
      </c>
      <c r="D122" s="12"/>
      <c r="E122" s="11">
        <v>2009</v>
      </c>
      <c r="F122" s="11">
        <v>578.92</v>
      </c>
      <c r="G122" s="11">
        <v>2.5</v>
      </c>
      <c r="H122" s="11">
        <v>0</v>
      </c>
    </row>
    <row r="123" spans="1:8" s="72" customFormat="1" ht="12.75">
      <c r="A123" s="11">
        <v>104</v>
      </c>
      <c r="B123" s="11"/>
      <c r="C123" s="12" t="s">
        <v>242</v>
      </c>
      <c r="D123" s="12"/>
      <c r="E123" s="11">
        <v>1993</v>
      </c>
      <c r="F123" s="11"/>
      <c r="G123" s="11">
        <v>0.502</v>
      </c>
      <c r="H123" s="11">
        <v>0</v>
      </c>
    </row>
    <row r="124" spans="1:8" s="72" customFormat="1" ht="12.75">
      <c r="A124" s="11">
        <v>105</v>
      </c>
      <c r="B124" s="11"/>
      <c r="C124" s="12" t="s">
        <v>243</v>
      </c>
      <c r="D124" s="12"/>
      <c r="E124" s="11">
        <v>1992</v>
      </c>
      <c r="F124" s="11"/>
      <c r="G124" s="11">
        <v>0.168</v>
      </c>
      <c r="H124" s="11">
        <v>0</v>
      </c>
    </row>
    <row r="125" spans="1:8" s="72" customFormat="1" ht="25.5">
      <c r="A125" s="14"/>
      <c r="B125" s="14"/>
      <c r="C125" s="38" t="s">
        <v>115</v>
      </c>
      <c r="D125" s="15" t="s">
        <v>79</v>
      </c>
      <c r="E125" s="14"/>
      <c r="F125" s="44">
        <f>SUM(F126+F127+F128+F129+F130+F131+F132+F133+F134+F135+F136+F137)</f>
        <v>2074.8</v>
      </c>
      <c r="G125" s="39">
        <f>SUM(G126+G127+G128+G129+G130+G131+G132+G133+G134+G135+G136+G137+G138+G139+G140+G141+G142)</f>
        <v>527.174</v>
      </c>
      <c r="H125" s="39">
        <f>SUM(H126+H127+H128+H129+H130+H131+H133+H134+H135++H136+H137+H138+H139+H140+H141+H142)</f>
        <v>40.89999999999999</v>
      </c>
    </row>
    <row r="126" spans="1:8" s="72" customFormat="1" ht="25.5">
      <c r="A126" s="11">
        <v>106</v>
      </c>
      <c r="B126" s="11"/>
      <c r="C126" s="12" t="s">
        <v>10</v>
      </c>
      <c r="D126" s="12"/>
      <c r="E126" s="11">
        <v>1912</v>
      </c>
      <c r="F126" s="11">
        <v>780</v>
      </c>
      <c r="G126" s="11">
        <v>188.578</v>
      </c>
      <c r="H126" s="11">
        <v>0</v>
      </c>
    </row>
    <row r="127" spans="1:8" s="72" customFormat="1" ht="12.75">
      <c r="A127" s="11">
        <v>107</v>
      </c>
      <c r="B127" s="11"/>
      <c r="C127" s="12" t="s">
        <v>11</v>
      </c>
      <c r="D127" s="12"/>
      <c r="E127" s="11">
        <v>1912</v>
      </c>
      <c r="F127" s="11">
        <v>35</v>
      </c>
      <c r="G127" s="11">
        <v>4.36</v>
      </c>
      <c r="H127" s="11">
        <v>0</v>
      </c>
    </row>
    <row r="128" spans="1:8" s="72" customFormat="1" ht="25.5">
      <c r="A128" s="11">
        <v>108</v>
      </c>
      <c r="B128" s="11"/>
      <c r="C128" s="12" t="s">
        <v>12</v>
      </c>
      <c r="D128" s="12"/>
      <c r="E128" s="11">
        <v>1964</v>
      </c>
      <c r="F128" s="11">
        <v>368</v>
      </c>
      <c r="G128" s="11">
        <v>75.588</v>
      </c>
      <c r="H128" s="11">
        <v>10.4</v>
      </c>
    </row>
    <row r="129" spans="1:8" s="72" customFormat="1" ht="12.75">
      <c r="A129" s="11">
        <v>109</v>
      </c>
      <c r="B129" s="11"/>
      <c r="C129" s="12" t="s">
        <v>11</v>
      </c>
      <c r="D129" s="12"/>
      <c r="E129" s="11">
        <v>1964</v>
      </c>
      <c r="F129" s="11">
        <v>30</v>
      </c>
      <c r="G129" s="11">
        <v>3.437</v>
      </c>
      <c r="H129" s="11">
        <v>0</v>
      </c>
    </row>
    <row r="130" spans="1:8" s="72" customFormat="1" ht="12.75">
      <c r="A130" s="11">
        <v>110</v>
      </c>
      <c r="B130" s="11"/>
      <c r="C130" s="12" t="s">
        <v>7</v>
      </c>
      <c r="D130" s="12"/>
      <c r="E130" s="11">
        <v>1969</v>
      </c>
      <c r="F130" s="11">
        <v>168</v>
      </c>
      <c r="G130" s="11">
        <v>20.089</v>
      </c>
      <c r="H130" s="11">
        <v>0</v>
      </c>
    </row>
    <row r="131" spans="1:8" s="72" customFormat="1" ht="12.75">
      <c r="A131" s="11">
        <v>111</v>
      </c>
      <c r="B131" s="11"/>
      <c r="C131" s="12" t="s">
        <v>5</v>
      </c>
      <c r="D131" s="12"/>
      <c r="E131" s="11">
        <v>1986</v>
      </c>
      <c r="F131" s="11">
        <v>90</v>
      </c>
      <c r="G131" s="11">
        <v>0.729</v>
      </c>
      <c r="H131" s="11">
        <v>0</v>
      </c>
    </row>
    <row r="132" spans="1:8" s="72" customFormat="1" ht="12.75">
      <c r="A132" s="11">
        <v>112</v>
      </c>
      <c r="B132" s="11"/>
      <c r="C132" s="12" t="s">
        <v>6</v>
      </c>
      <c r="D132" s="12"/>
      <c r="E132" s="11">
        <v>1917</v>
      </c>
      <c r="F132" s="11">
        <v>100</v>
      </c>
      <c r="G132" s="11">
        <v>21.161</v>
      </c>
      <c r="H132" s="11">
        <v>0</v>
      </c>
    </row>
    <row r="133" spans="1:8" s="72" customFormat="1" ht="12.75">
      <c r="A133" s="11">
        <v>113</v>
      </c>
      <c r="B133" s="11"/>
      <c r="C133" s="12" t="s">
        <v>13</v>
      </c>
      <c r="D133" s="12"/>
      <c r="E133" s="11">
        <v>1998</v>
      </c>
      <c r="F133" s="11">
        <v>48</v>
      </c>
      <c r="G133" s="11">
        <v>13.168</v>
      </c>
      <c r="H133" s="11">
        <v>4.1</v>
      </c>
    </row>
    <row r="134" spans="1:8" s="72" customFormat="1" ht="12.75">
      <c r="A134" s="11">
        <v>114</v>
      </c>
      <c r="B134" s="11"/>
      <c r="C134" s="12" t="s">
        <v>14</v>
      </c>
      <c r="D134" s="12"/>
      <c r="E134" s="11">
        <v>1971</v>
      </c>
      <c r="F134" s="11">
        <v>250</v>
      </c>
      <c r="G134" s="11">
        <v>135.534</v>
      </c>
      <c r="H134" s="11">
        <v>0</v>
      </c>
    </row>
    <row r="135" spans="1:8" s="72" customFormat="1" ht="12.75">
      <c r="A135" s="11">
        <v>115</v>
      </c>
      <c r="B135" s="11"/>
      <c r="C135" s="12" t="s">
        <v>51</v>
      </c>
      <c r="D135" s="12"/>
      <c r="E135" s="11">
        <v>2009</v>
      </c>
      <c r="F135" s="11">
        <v>3.7</v>
      </c>
      <c r="G135" s="11">
        <v>2.5</v>
      </c>
      <c r="H135" s="11">
        <v>0</v>
      </c>
    </row>
    <row r="136" spans="1:8" s="72" customFormat="1" ht="12.75">
      <c r="A136" s="11">
        <v>116</v>
      </c>
      <c r="B136" s="11"/>
      <c r="C136" s="12" t="s">
        <v>52</v>
      </c>
      <c r="D136" s="12"/>
      <c r="E136" s="11">
        <v>2009</v>
      </c>
      <c r="F136" s="11">
        <v>186.1</v>
      </c>
      <c r="G136" s="11">
        <v>15</v>
      </c>
      <c r="H136" s="11">
        <v>0</v>
      </c>
    </row>
    <row r="137" spans="1:8" s="72" customFormat="1" ht="12.75">
      <c r="A137" s="11">
        <v>117</v>
      </c>
      <c r="B137" s="11"/>
      <c r="C137" s="12" t="s">
        <v>51</v>
      </c>
      <c r="D137" s="12"/>
      <c r="E137" s="11">
        <v>2008</v>
      </c>
      <c r="F137" s="11">
        <v>16</v>
      </c>
      <c r="G137" s="11">
        <v>31.52</v>
      </c>
      <c r="H137" s="11">
        <v>20.8</v>
      </c>
    </row>
    <row r="138" spans="1:8" s="72" customFormat="1" ht="12.75">
      <c r="A138" s="11">
        <v>118</v>
      </c>
      <c r="B138" s="11"/>
      <c r="C138" s="12" t="s">
        <v>245</v>
      </c>
      <c r="D138" s="12"/>
      <c r="E138" s="11">
        <v>1917</v>
      </c>
      <c r="F138" s="11"/>
      <c r="G138" s="11">
        <v>0.376</v>
      </c>
      <c r="H138" s="11">
        <v>0</v>
      </c>
    </row>
    <row r="139" spans="1:8" s="72" customFormat="1" ht="12.75">
      <c r="A139" s="11">
        <v>119</v>
      </c>
      <c r="B139" s="11"/>
      <c r="C139" s="12" t="s">
        <v>246</v>
      </c>
      <c r="D139" s="12"/>
      <c r="E139" s="11">
        <v>1951</v>
      </c>
      <c r="F139" s="11"/>
      <c r="G139" s="11">
        <v>3.939</v>
      </c>
      <c r="H139" s="11">
        <v>0</v>
      </c>
    </row>
    <row r="140" spans="1:8" s="72" customFormat="1" ht="12.75">
      <c r="A140" s="11">
        <v>120</v>
      </c>
      <c r="B140" s="11"/>
      <c r="C140" s="12" t="s">
        <v>247</v>
      </c>
      <c r="D140" s="12"/>
      <c r="E140" s="11">
        <v>1952</v>
      </c>
      <c r="F140" s="11"/>
      <c r="G140" s="11">
        <v>2.562</v>
      </c>
      <c r="H140" s="11">
        <v>0</v>
      </c>
    </row>
    <row r="141" spans="1:8" s="72" customFormat="1" ht="12.75">
      <c r="A141" s="11">
        <v>121</v>
      </c>
      <c r="B141" s="11"/>
      <c r="C141" s="12" t="s">
        <v>248</v>
      </c>
      <c r="D141" s="12"/>
      <c r="E141" s="11">
        <v>2000</v>
      </c>
      <c r="F141" s="11"/>
      <c r="G141" s="11">
        <v>4.316</v>
      </c>
      <c r="H141" s="11">
        <v>2.8</v>
      </c>
    </row>
    <row r="142" spans="1:8" s="72" customFormat="1" ht="12.75">
      <c r="A142" s="11">
        <v>122</v>
      </c>
      <c r="B142" s="11"/>
      <c r="C142" s="12" t="s">
        <v>248</v>
      </c>
      <c r="D142" s="12"/>
      <c r="E142" s="11">
        <v>2000</v>
      </c>
      <c r="F142" s="11"/>
      <c r="G142" s="11">
        <v>4.317</v>
      </c>
      <c r="H142" s="11">
        <v>2.8</v>
      </c>
    </row>
    <row r="143" spans="1:8" s="72" customFormat="1" ht="12.75">
      <c r="A143" s="14"/>
      <c r="B143" s="14"/>
      <c r="C143" s="38" t="s">
        <v>171</v>
      </c>
      <c r="D143" s="15" t="s">
        <v>108</v>
      </c>
      <c r="E143" s="14"/>
      <c r="F143" s="44">
        <f>F144+F145+F146+F147+F148+F149</f>
        <v>2173.65</v>
      </c>
      <c r="G143" s="39">
        <f>SUM(G144+G145+G146+G147+G148+G149+G150)</f>
        <v>2221.718</v>
      </c>
      <c r="H143" s="39">
        <f>SUM(H144+H145+H146+H147+H148+H149+H150)</f>
        <v>439.09999999999997</v>
      </c>
    </row>
    <row r="144" spans="1:8" s="72" customFormat="1" ht="12.75">
      <c r="A144" s="11">
        <v>123</v>
      </c>
      <c r="B144" s="11"/>
      <c r="C144" s="12" t="s">
        <v>13</v>
      </c>
      <c r="D144" s="12"/>
      <c r="E144" s="11">
        <v>1980</v>
      </c>
      <c r="F144" s="11">
        <v>133.25</v>
      </c>
      <c r="G144" s="11">
        <v>83.618</v>
      </c>
      <c r="H144" s="11">
        <v>0</v>
      </c>
    </row>
    <row r="145" spans="1:8" s="72" customFormat="1" ht="12.75">
      <c r="A145" s="11">
        <v>124</v>
      </c>
      <c r="B145" s="11"/>
      <c r="C145" s="12" t="s">
        <v>1</v>
      </c>
      <c r="D145" s="12"/>
      <c r="E145" s="11">
        <v>1985</v>
      </c>
      <c r="F145" s="11">
        <v>2000</v>
      </c>
      <c r="G145" s="11">
        <v>2100</v>
      </c>
      <c r="H145" s="11">
        <v>420</v>
      </c>
    </row>
    <row r="146" spans="1:8" s="72" customFormat="1" ht="12.75">
      <c r="A146" s="11">
        <v>125</v>
      </c>
      <c r="B146" s="11"/>
      <c r="C146" s="12" t="s">
        <v>5</v>
      </c>
      <c r="D146" s="12"/>
      <c r="E146" s="11">
        <v>1985</v>
      </c>
      <c r="F146" s="11">
        <v>15.9</v>
      </c>
      <c r="G146" s="11">
        <v>6.9</v>
      </c>
      <c r="H146" s="11">
        <v>0</v>
      </c>
    </row>
    <row r="147" spans="1:8" s="72" customFormat="1" ht="12.75">
      <c r="A147" s="11">
        <v>126</v>
      </c>
      <c r="B147" s="11"/>
      <c r="C147" s="12" t="s">
        <v>51</v>
      </c>
      <c r="D147" s="12"/>
      <c r="E147" s="11">
        <v>1985</v>
      </c>
      <c r="F147" s="11">
        <v>8.8</v>
      </c>
      <c r="G147" s="11">
        <v>4.5</v>
      </c>
      <c r="H147" s="11">
        <v>0.1</v>
      </c>
    </row>
    <row r="148" spans="1:8" s="72" customFormat="1" ht="12.75">
      <c r="A148" s="11">
        <v>127</v>
      </c>
      <c r="B148" s="11"/>
      <c r="C148" s="12" t="s">
        <v>5</v>
      </c>
      <c r="D148" s="12"/>
      <c r="E148" s="11">
        <v>2000</v>
      </c>
      <c r="F148" s="11">
        <v>15.7</v>
      </c>
      <c r="G148" s="11">
        <v>6</v>
      </c>
      <c r="H148" s="11">
        <v>1.2</v>
      </c>
    </row>
    <row r="149" spans="1:8" s="72" customFormat="1" ht="12.75">
      <c r="A149" s="11">
        <v>128</v>
      </c>
      <c r="B149" s="11"/>
      <c r="C149" s="12" t="s">
        <v>4</v>
      </c>
      <c r="D149" s="12"/>
      <c r="E149" s="11">
        <v>2009</v>
      </c>
      <c r="F149" s="11"/>
      <c r="G149" s="11">
        <v>0.7</v>
      </c>
      <c r="H149" s="11">
        <v>0.4</v>
      </c>
    </row>
    <row r="150" spans="1:8" s="72" customFormat="1" ht="12.75">
      <c r="A150" s="11">
        <v>129</v>
      </c>
      <c r="B150" s="11"/>
      <c r="C150" s="12" t="s">
        <v>197</v>
      </c>
      <c r="D150" s="12"/>
      <c r="E150" s="11">
        <v>2014</v>
      </c>
      <c r="F150" s="11"/>
      <c r="G150" s="11">
        <v>20</v>
      </c>
      <c r="H150" s="11">
        <v>17.4</v>
      </c>
    </row>
    <row r="151" spans="1:8" s="72" customFormat="1" ht="12.75">
      <c r="A151" s="14"/>
      <c r="B151" s="14"/>
      <c r="C151" s="38" t="s">
        <v>172</v>
      </c>
      <c r="D151" s="15" t="s">
        <v>249</v>
      </c>
      <c r="E151" s="14"/>
      <c r="F151" s="44">
        <f>SUM(F152+F154+F155+F156)</f>
        <v>929.72</v>
      </c>
      <c r="G151" s="39">
        <f>SUM(G152+G153+G154+G155+G156+G157+G158)</f>
        <v>1213.56</v>
      </c>
      <c r="H151" s="39">
        <f>SUM(H152+H153+H154+H155+H156+H157+H158)</f>
        <v>74.46</v>
      </c>
    </row>
    <row r="152" spans="1:8" s="72" customFormat="1" ht="12.75">
      <c r="A152" s="11">
        <v>130</v>
      </c>
      <c r="B152" s="11"/>
      <c r="C152" s="12" t="s">
        <v>1</v>
      </c>
      <c r="D152" s="12"/>
      <c r="E152" s="11">
        <v>1966</v>
      </c>
      <c r="F152" s="11">
        <v>500</v>
      </c>
      <c r="G152" s="11">
        <v>1090.608</v>
      </c>
      <c r="H152" s="11">
        <v>0</v>
      </c>
    </row>
    <row r="153" spans="1:8" s="72" customFormat="1" ht="12.75">
      <c r="A153" s="11">
        <v>131</v>
      </c>
      <c r="B153" s="11"/>
      <c r="C153" s="12" t="s">
        <v>11</v>
      </c>
      <c r="D153" s="12"/>
      <c r="E153" s="11">
        <v>1978</v>
      </c>
      <c r="F153" s="11">
        <v>30</v>
      </c>
      <c r="G153" s="11">
        <v>1.109</v>
      </c>
      <c r="H153" s="11">
        <v>0</v>
      </c>
    </row>
    <row r="154" spans="1:8" s="72" customFormat="1" ht="12.75">
      <c r="A154" s="11">
        <v>132</v>
      </c>
      <c r="B154" s="11"/>
      <c r="C154" s="12" t="s">
        <v>51</v>
      </c>
      <c r="D154" s="12"/>
      <c r="E154" s="11">
        <v>2010</v>
      </c>
      <c r="F154" s="11">
        <v>14.72</v>
      </c>
      <c r="G154" s="11">
        <v>0.5</v>
      </c>
      <c r="H154" s="11">
        <v>0.4</v>
      </c>
    </row>
    <row r="155" spans="1:8" s="72" customFormat="1" ht="12.75">
      <c r="A155" s="11">
        <v>133</v>
      </c>
      <c r="B155" s="11"/>
      <c r="C155" s="40" t="s">
        <v>180</v>
      </c>
      <c r="D155" s="40"/>
      <c r="E155" s="41">
        <v>1986</v>
      </c>
      <c r="F155" s="41">
        <v>275</v>
      </c>
      <c r="G155" s="41">
        <v>45.815</v>
      </c>
      <c r="H155" s="41">
        <v>0</v>
      </c>
    </row>
    <row r="156" spans="1:8" s="72" customFormat="1" ht="12.75">
      <c r="A156" s="11">
        <v>134</v>
      </c>
      <c r="B156" s="11"/>
      <c r="C156" s="40" t="s">
        <v>181</v>
      </c>
      <c r="D156" s="40"/>
      <c r="E156" s="41">
        <v>2013</v>
      </c>
      <c r="F156" s="41">
        <v>140</v>
      </c>
      <c r="G156" s="41">
        <v>0.3</v>
      </c>
      <c r="H156" s="41">
        <v>0.26</v>
      </c>
    </row>
    <row r="157" spans="1:8" s="72" customFormat="1" ht="25.5">
      <c r="A157" s="11">
        <v>135</v>
      </c>
      <c r="B157" s="11"/>
      <c r="C157" s="40" t="s">
        <v>196</v>
      </c>
      <c r="D157" s="40"/>
      <c r="E157" s="41">
        <v>2013</v>
      </c>
      <c r="F157" s="41">
        <v>4.9</v>
      </c>
      <c r="G157" s="41">
        <v>1.5</v>
      </c>
      <c r="H157" s="41">
        <v>1.3</v>
      </c>
    </row>
    <row r="158" spans="1:8" s="72" customFormat="1" ht="12.75">
      <c r="A158" s="11">
        <v>136</v>
      </c>
      <c r="B158" s="11"/>
      <c r="C158" s="40" t="s">
        <v>246</v>
      </c>
      <c r="D158" s="40"/>
      <c r="E158" s="41">
        <v>2016</v>
      </c>
      <c r="F158" s="41"/>
      <c r="G158" s="41">
        <v>73.728</v>
      </c>
      <c r="H158" s="41">
        <v>72.5</v>
      </c>
    </row>
    <row r="159" spans="1:8" s="72" customFormat="1" ht="12.75">
      <c r="A159" s="14"/>
      <c r="B159" s="14"/>
      <c r="C159" s="38" t="s">
        <v>173</v>
      </c>
      <c r="D159" s="15" t="s">
        <v>250</v>
      </c>
      <c r="E159" s="14"/>
      <c r="F159" s="44">
        <f>SUM(F160+F161+F162+F163+F164)</f>
        <v>539.56</v>
      </c>
      <c r="G159" s="39">
        <f>SUM(G160+G161+G162+G163+G164+G165+G166)</f>
        <v>162.038</v>
      </c>
      <c r="H159" s="39">
        <f>SUM(H160+H161+H162+H164+H166)</f>
        <v>30</v>
      </c>
    </row>
    <row r="160" spans="1:8" s="72" customFormat="1" ht="12.75">
      <c r="A160" s="11">
        <v>137</v>
      </c>
      <c r="B160" s="11"/>
      <c r="C160" s="12" t="s">
        <v>1</v>
      </c>
      <c r="D160" s="12"/>
      <c r="E160" s="11">
        <v>1920</v>
      </c>
      <c r="F160" s="11">
        <v>377</v>
      </c>
      <c r="G160" s="11">
        <v>115.422</v>
      </c>
      <c r="H160" s="11">
        <v>24.3</v>
      </c>
    </row>
    <row r="161" spans="1:8" s="72" customFormat="1" ht="12.75">
      <c r="A161" s="11">
        <v>138</v>
      </c>
      <c r="B161" s="11"/>
      <c r="C161" s="12" t="s">
        <v>13</v>
      </c>
      <c r="D161" s="12"/>
      <c r="E161" s="11">
        <v>1970</v>
      </c>
      <c r="F161" s="11">
        <v>20</v>
      </c>
      <c r="G161" s="11">
        <v>5.47</v>
      </c>
      <c r="H161" s="11">
        <v>4.5</v>
      </c>
    </row>
    <row r="162" spans="1:8" s="72" customFormat="1" ht="12.75">
      <c r="A162" s="11">
        <v>139</v>
      </c>
      <c r="B162" s="11"/>
      <c r="C162" s="12" t="s">
        <v>51</v>
      </c>
      <c r="D162" s="12"/>
      <c r="E162" s="11">
        <v>1962</v>
      </c>
      <c r="F162" s="11">
        <v>5.32</v>
      </c>
      <c r="G162" s="11">
        <v>0.605</v>
      </c>
      <c r="H162" s="11">
        <v>0</v>
      </c>
    </row>
    <row r="163" spans="1:8" s="72" customFormat="1" ht="12.75">
      <c r="A163" s="11">
        <v>140</v>
      </c>
      <c r="B163" s="11"/>
      <c r="C163" s="12" t="s">
        <v>19</v>
      </c>
      <c r="D163" s="12"/>
      <c r="E163" s="11">
        <v>1990</v>
      </c>
      <c r="F163" s="11">
        <v>128</v>
      </c>
      <c r="G163" s="11">
        <v>38.106</v>
      </c>
      <c r="H163" s="11">
        <v>0</v>
      </c>
    </row>
    <row r="164" spans="1:8" s="72" customFormat="1" ht="12.75">
      <c r="A164" s="11">
        <v>141</v>
      </c>
      <c r="B164" s="11"/>
      <c r="C164" s="12" t="s">
        <v>51</v>
      </c>
      <c r="D164" s="12"/>
      <c r="E164" s="11">
        <v>2002</v>
      </c>
      <c r="F164" s="11">
        <v>9.24</v>
      </c>
      <c r="G164" s="11">
        <v>1.292</v>
      </c>
      <c r="H164" s="11">
        <v>0.5</v>
      </c>
    </row>
    <row r="165" spans="1:8" s="72" customFormat="1" ht="12.75">
      <c r="A165" s="11">
        <v>142</v>
      </c>
      <c r="B165" s="11"/>
      <c r="C165" s="12" t="s">
        <v>25</v>
      </c>
      <c r="D165" s="12"/>
      <c r="E165" s="11">
        <v>1999</v>
      </c>
      <c r="F165" s="11"/>
      <c r="G165" s="11">
        <v>0.143</v>
      </c>
      <c r="H165" s="11">
        <v>0</v>
      </c>
    </row>
    <row r="166" spans="1:8" s="72" customFormat="1" ht="12.75">
      <c r="A166" s="11">
        <v>143</v>
      </c>
      <c r="B166" s="11"/>
      <c r="C166" s="12" t="s">
        <v>49</v>
      </c>
      <c r="D166" s="12" t="s">
        <v>140</v>
      </c>
      <c r="E166" s="11">
        <v>2010</v>
      </c>
      <c r="F166" s="11"/>
      <c r="G166" s="11">
        <v>1</v>
      </c>
      <c r="H166" s="11">
        <v>0.7</v>
      </c>
    </row>
    <row r="167" spans="1:8" s="72" customFormat="1" ht="25.5">
      <c r="A167" s="14"/>
      <c r="B167" s="14"/>
      <c r="C167" s="38" t="s">
        <v>116</v>
      </c>
      <c r="D167" s="15" t="s">
        <v>141</v>
      </c>
      <c r="E167" s="14"/>
      <c r="F167" s="44">
        <f>F168+F169+F170+F171</f>
        <v>3329.4</v>
      </c>
      <c r="G167" s="39">
        <f>SUM(G168+G169+G170+G171+G172)</f>
        <v>2205.171</v>
      </c>
      <c r="H167" s="39">
        <f>SUM(H168+H169+H170+H171)</f>
        <v>179.8</v>
      </c>
    </row>
    <row r="168" spans="1:8" s="72" customFormat="1" ht="12.75">
      <c r="A168" s="11">
        <v>144</v>
      </c>
      <c r="B168" s="11"/>
      <c r="C168" s="12" t="s">
        <v>1</v>
      </c>
      <c r="D168" s="12"/>
      <c r="E168" s="11">
        <v>1985</v>
      </c>
      <c r="F168" s="11">
        <v>2452</v>
      </c>
      <c r="G168" s="11">
        <v>2184.953</v>
      </c>
      <c r="H168" s="11">
        <v>171.8</v>
      </c>
    </row>
    <row r="169" spans="1:8" s="72" customFormat="1" ht="12.75">
      <c r="A169" s="11">
        <v>145</v>
      </c>
      <c r="B169" s="11"/>
      <c r="C169" s="12" t="s">
        <v>52</v>
      </c>
      <c r="D169" s="12"/>
      <c r="E169" s="11">
        <v>2003</v>
      </c>
      <c r="F169" s="11">
        <v>200</v>
      </c>
      <c r="G169" s="11">
        <v>3.591</v>
      </c>
      <c r="H169" s="11">
        <v>1.6</v>
      </c>
    </row>
    <row r="170" spans="1:8" s="72" customFormat="1" ht="12.75">
      <c r="A170" s="11">
        <v>146</v>
      </c>
      <c r="B170" s="11"/>
      <c r="C170" s="12" t="s">
        <v>13</v>
      </c>
      <c r="D170" s="12"/>
      <c r="E170" s="11">
        <v>2003</v>
      </c>
      <c r="F170" s="11">
        <v>127.4</v>
      </c>
      <c r="G170" s="11">
        <v>5.627</v>
      </c>
      <c r="H170" s="11">
        <v>2.5</v>
      </c>
    </row>
    <row r="171" spans="1:8" s="72" customFormat="1" ht="12.75">
      <c r="A171" s="11">
        <v>147</v>
      </c>
      <c r="B171" s="11"/>
      <c r="C171" s="12" t="s">
        <v>47</v>
      </c>
      <c r="D171" s="12"/>
      <c r="E171" s="11">
        <v>2009</v>
      </c>
      <c r="F171" s="11">
        <v>550</v>
      </c>
      <c r="G171" s="11">
        <v>6</v>
      </c>
      <c r="H171" s="11">
        <v>3.9</v>
      </c>
    </row>
    <row r="172" spans="1:8" s="72" customFormat="1" ht="12.75">
      <c r="A172" s="11">
        <v>148</v>
      </c>
      <c r="B172" s="11"/>
      <c r="C172" s="12" t="s">
        <v>198</v>
      </c>
      <c r="D172" s="12"/>
      <c r="E172" s="11">
        <v>2009</v>
      </c>
      <c r="F172" s="11"/>
      <c r="G172" s="11">
        <v>5</v>
      </c>
      <c r="H172" s="11">
        <v>2</v>
      </c>
    </row>
    <row r="173" spans="1:8" s="72" customFormat="1" ht="12.75">
      <c r="A173" s="14"/>
      <c r="B173" s="14"/>
      <c r="C173" s="38" t="s">
        <v>117</v>
      </c>
      <c r="D173" s="15" t="s">
        <v>212</v>
      </c>
      <c r="E173" s="14"/>
      <c r="F173" s="44">
        <f>F174+F175+F176+F177+F178+F179+F180+F181+F182+F183</f>
        <v>2534.8</v>
      </c>
      <c r="G173" s="39">
        <f>SUM(G174+G175+G176+G177+G178+G179+G180+G181+G182+G183+G184)</f>
        <v>383.471</v>
      </c>
      <c r="H173" s="39">
        <f>SUM(H174+H175+H176+H177+H178+H179+H180+H181+H182+H183+H184)</f>
        <v>20</v>
      </c>
    </row>
    <row r="174" spans="1:8" s="72" customFormat="1" ht="12.75">
      <c r="A174" s="11">
        <v>149</v>
      </c>
      <c r="B174" s="11"/>
      <c r="C174" s="12" t="s">
        <v>1</v>
      </c>
      <c r="D174" s="12"/>
      <c r="E174" s="11">
        <v>1965</v>
      </c>
      <c r="F174" s="11">
        <v>819.8</v>
      </c>
      <c r="G174" s="11">
        <v>147.904</v>
      </c>
      <c r="H174" s="11">
        <v>20</v>
      </c>
    </row>
    <row r="175" spans="1:8" s="72" customFormat="1" ht="12.75">
      <c r="A175" s="11">
        <v>150</v>
      </c>
      <c r="B175" s="11"/>
      <c r="C175" s="12" t="s">
        <v>7</v>
      </c>
      <c r="D175" s="12"/>
      <c r="E175" s="11">
        <v>1914</v>
      </c>
      <c r="F175" s="11">
        <v>105</v>
      </c>
      <c r="G175" s="11">
        <v>124.559</v>
      </c>
      <c r="H175" s="11">
        <v>0</v>
      </c>
    </row>
    <row r="176" spans="1:8" s="72" customFormat="1" ht="12.75">
      <c r="A176" s="11">
        <v>151</v>
      </c>
      <c r="B176" s="11"/>
      <c r="C176" s="12" t="s">
        <v>5</v>
      </c>
      <c r="D176" s="12"/>
      <c r="E176" s="11">
        <v>1962</v>
      </c>
      <c r="F176" s="11">
        <v>100</v>
      </c>
      <c r="G176" s="11">
        <v>4.298</v>
      </c>
      <c r="H176" s="11">
        <v>0</v>
      </c>
    </row>
    <row r="177" spans="1:8" s="72" customFormat="1" ht="12.75">
      <c r="A177" s="11">
        <v>152</v>
      </c>
      <c r="B177" s="11"/>
      <c r="C177" s="12" t="s">
        <v>5</v>
      </c>
      <c r="D177" s="12"/>
      <c r="E177" s="11">
        <v>1964</v>
      </c>
      <c r="F177" s="11">
        <v>50</v>
      </c>
      <c r="G177" s="11">
        <v>0.448</v>
      </c>
      <c r="H177" s="11">
        <v>0</v>
      </c>
    </row>
    <row r="178" spans="1:8" s="72" customFormat="1" ht="12.75">
      <c r="A178" s="11">
        <v>153</v>
      </c>
      <c r="B178" s="11"/>
      <c r="C178" s="12" t="s">
        <v>51</v>
      </c>
      <c r="D178" s="12"/>
      <c r="E178" s="11">
        <v>1961</v>
      </c>
      <c r="F178" s="11">
        <v>80</v>
      </c>
      <c r="G178" s="11">
        <v>2.865</v>
      </c>
      <c r="H178" s="11">
        <v>0</v>
      </c>
    </row>
    <row r="179" spans="1:8" s="72" customFormat="1" ht="12.75">
      <c r="A179" s="11">
        <v>154</v>
      </c>
      <c r="B179" s="11"/>
      <c r="C179" s="12" t="s">
        <v>3</v>
      </c>
      <c r="D179" s="12"/>
      <c r="E179" s="11">
        <v>1965</v>
      </c>
      <c r="F179" s="11">
        <v>20</v>
      </c>
      <c r="G179" s="11">
        <v>0.634</v>
      </c>
      <c r="H179" s="11">
        <v>0</v>
      </c>
    </row>
    <row r="180" spans="1:8" s="72" customFormat="1" ht="12.75">
      <c r="A180" s="11">
        <v>155</v>
      </c>
      <c r="B180" s="11"/>
      <c r="C180" s="12" t="s">
        <v>3</v>
      </c>
      <c r="D180" s="12"/>
      <c r="E180" s="11">
        <v>1962</v>
      </c>
      <c r="F180" s="11">
        <v>50</v>
      </c>
      <c r="G180" s="11">
        <v>1.098</v>
      </c>
      <c r="H180" s="11">
        <v>0</v>
      </c>
    </row>
    <row r="181" spans="1:8" s="72" customFormat="1" ht="12.75">
      <c r="A181" s="11">
        <v>156</v>
      </c>
      <c r="B181" s="11"/>
      <c r="C181" s="12" t="s">
        <v>52</v>
      </c>
      <c r="D181" s="12"/>
      <c r="E181" s="11">
        <v>1983</v>
      </c>
      <c r="F181" s="11">
        <v>160</v>
      </c>
      <c r="G181" s="11">
        <v>46.574</v>
      </c>
      <c r="H181" s="11">
        <v>0</v>
      </c>
    </row>
    <row r="182" spans="1:8" s="72" customFormat="1" ht="12.75">
      <c r="A182" s="11">
        <v>157</v>
      </c>
      <c r="B182" s="11"/>
      <c r="C182" s="12" t="s">
        <v>9</v>
      </c>
      <c r="D182" s="12"/>
      <c r="E182" s="11">
        <v>1965</v>
      </c>
      <c r="F182" s="11">
        <v>500</v>
      </c>
      <c r="G182" s="11">
        <v>52.226</v>
      </c>
      <c r="H182" s="11">
        <v>0</v>
      </c>
    </row>
    <row r="183" spans="1:8" s="72" customFormat="1" ht="12.75">
      <c r="A183" s="11">
        <v>158</v>
      </c>
      <c r="B183" s="11"/>
      <c r="C183" s="12" t="s">
        <v>49</v>
      </c>
      <c r="D183" s="12"/>
      <c r="E183" s="11">
        <v>1971</v>
      </c>
      <c r="F183" s="11">
        <v>650</v>
      </c>
      <c r="G183" s="11">
        <v>1.565</v>
      </c>
      <c r="H183" s="11">
        <v>0</v>
      </c>
    </row>
    <row r="184" spans="1:8" s="72" customFormat="1" ht="12.75">
      <c r="A184" s="11">
        <v>159</v>
      </c>
      <c r="B184" s="11"/>
      <c r="C184" s="12" t="s">
        <v>142</v>
      </c>
      <c r="D184" s="12"/>
      <c r="E184" s="11">
        <v>1982</v>
      </c>
      <c r="F184" s="11"/>
      <c r="G184" s="11">
        <v>1.3</v>
      </c>
      <c r="H184" s="11">
        <v>0</v>
      </c>
    </row>
    <row r="185" spans="1:8" s="72" customFormat="1" ht="25.5">
      <c r="A185" s="14"/>
      <c r="B185" s="14"/>
      <c r="C185" s="38" t="s">
        <v>118</v>
      </c>
      <c r="D185" s="15" t="s">
        <v>252</v>
      </c>
      <c r="E185" s="14"/>
      <c r="F185" s="44">
        <f>F186+F187+F188+F189</f>
        <v>4297.31</v>
      </c>
      <c r="G185" s="39">
        <f>SUM(G186+G187+G188+G189)</f>
        <v>151.593</v>
      </c>
      <c r="H185" s="39">
        <v>0</v>
      </c>
    </row>
    <row r="186" spans="1:8" s="72" customFormat="1" ht="12.75">
      <c r="A186" s="11">
        <v>160</v>
      </c>
      <c r="B186" s="11"/>
      <c r="C186" s="12" t="s">
        <v>47</v>
      </c>
      <c r="D186" s="12"/>
      <c r="E186" s="11">
        <v>2009</v>
      </c>
      <c r="F186" s="11">
        <v>3245</v>
      </c>
      <c r="G186" s="11">
        <v>1.25</v>
      </c>
      <c r="H186" s="11">
        <v>0</v>
      </c>
    </row>
    <row r="187" spans="1:8" s="72" customFormat="1" ht="12.75">
      <c r="A187" s="11">
        <v>161</v>
      </c>
      <c r="B187" s="11"/>
      <c r="C187" s="12" t="s">
        <v>15</v>
      </c>
      <c r="D187" s="12"/>
      <c r="E187" s="11">
        <v>1914</v>
      </c>
      <c r="F187" s="11">
        <v>826.3</v>
      </c>
      <c r="G187" s="11">
        <v>123.292</v>
      </c>
      <c r="H187" s="11">
        <v>0</v>
      </c>
    </row>
    <row r="188" spans="1:8" s="72" customFormat="1" ht="12.75">
      <c r="A188" s="11">
        <v>162</v>
      </c>
      <c r="B188" s="11"/>
      <c r="C188" s="12" t="s">
        <v>16</v>
      </c>
      <c r="D188" s="12"/>
      <c r="E188" s="11">
        <v>1920</v>
      </c>
      <c r="F188" s="11">
        <v>215.47</v>
      </c>
      <c r="G188" s="11">
        <v>25.426</v>
      </c>
      <c r="H188" s="11">
        <v>0</v>
      </c>
    </row>
    <row r="189" spans="1:8" s="72" customFormat="1" ht="12.75">
      <c r="A189" s="11">
        <v>163</v>
      </c>
      <c r="B189" s="11"/>
      <c r="C189" s="12" t="s">
        <v>51</v>
      </c>
      <c r="D189" s="12"/>
      <c r="E189" s="11">
        <v>1946</v>
      </c>
      <c r="F189" s="11">
        <v>10.54</v>
      </c>
      <c r="G189" s="11">
        <v>1.625</v>
      </c>
      <c r="H189" s="11">
        <v>0</v>
      </c>
    </row>
    <row r="190" spans="1:8" s="72" customFormat="1" ht="12.75">
      <c r="A190" s="14"/>
      <c r="B190" s="14"/>
      <c r="C190" s="38" t="s">
        <v>119</v>
      </c>
      <c r="D190" s="15" t="s">
        <v>253</v>
      </c>
      <c r="E190" s="14"/>
      <c r="F190" s="44">
        <f>SUM(F191+F192+F193+F194+F195+F196)</f>
        <v>1398</v>
      </c>
      <c r="G190" s="39">
        <f>SUM(G191+G192+G193+G194+G195+G196)</f>
        <v>555.808</v>
      </c>
      <c r="H190" s="39">
        <f>SUM(H191+H192+H193+H194+H195+H196)</f>
        <v>18.3</v>
      </c>
    </row>
    <row r="191" spans="1:8" s="72" customFormat="1" ht="12.75">
      <c r="A191" s="11">
        <v>164</v>
      </c>
      <c r="B191" s="11"/>
      <c r="C191" s="12" t="s">
        <v>1</v>
      </c>
      <c r="D191" s="12"/>
      <c r="E191" s="11">
        <v>1972</v>
      </c>
      <c r="F191" s="11">
        <v>1124</v>
      </c>
      <c r="G191" s="11">
        <v>345.257</v>
      </c>
      <c r="H191" s="11">
        <v>0</v>
      </c>
    </row>
    <row r="192" spans="1:8" s="72" customFormat="1" ht="12.75">
      <c r="A192" s="11">
        <v>165</v>
      </c>
      <c r="B192" s="11"/>
      <c r="C192" s="12" t="s">
        <v>51</v>
      </c>
      <c r="D192" s="12"/>
      <c r="E192" s="11">
        <v>1972</v>
      </c>
      <c r="F192" s="11">
        <v>37</v>
      </c>
      <c r="G192" s="11">
        <v>13.083</v>
      </c>
      <c r="H192" s="11">
        <v>0</v>
      </c>
    </row>
    <row r="193" spans="1:8" s="72" customFormat="1" ht="12.75">
      <c r="A193" s="11">
        <v>166</v>
      </c>
      <c r="B193" s="11"/>
      <c r="C193" s="12" t="s">
        <v>3</v>
      </c>
      <c r="D193" s="12"/>
      <c r="E193" s="11">
        <v>1972</v>
      </c>
      <c r="F193" s="11">
        <v>20</v>
      </c>
      <c r="G193" s="11">
        <v>1.239</v>
      </c>
      <c r="H193" s="11">
        <v>0</v>
      </c>
    </row>
    <row r="194" spans="1:8" s="72" customFormat="1" ht="12.75">
      <c r="A194" s="11">
        <v>167</v>
      </c>
      <c r="B194" s="11"/>
      <c r="C194" s="12" t="s">
        <v>13</v>
      </c>
      <c r="D194" s="12"/>
      <c r="E194" s="11">
        <v>1972</v>
      </c>
      <c r="F194" s="11">
        <v>177</v>
      </c>
      <c r="G194" s="11">
        <v>162.275</v>
      </c>
      <c r="H194" s="11">
        <v>0</v>
      </c>
    </row>
    <row r="195" spans="1:8" s="72" customFormat="1" ht="12.75">
      <c r="A195" s="11">
        <v>168</v>
      </c>
      <c r="B195" s="11"/>
      <c r="C195" s="12" t="s">
        <v>47</v>
      </c>
      <c r="D195" s="12"/>
      <c r="E195" s="11">
        <v>1990</v>
      </c>
      <c r="F195" s="11"/>
      <c r="G195" s="11">
        <v>3.954</v>
      </c>
      <c r="H195" s="11">
        <v>0</v>
      </c>
    </row>
    <row r="196" spans="1:8" s="72" customFormat="1" ht="12.75">
      <c r="A196" s="11">
        <v>169</v>
      </c>
      <c r="B196" s="11"/>
      <c r="C196" s="12" t="s">
        <v>13</v>
      </c>
      <c r="D196" s="12"/>
      <c r="E196" s="11">
        <v>2011</v>
      </c>
      <c r="F196" s="11">
        <v>40</v>
      </c>
      <c r="G196" s="11">
        <v>30</v>
      </c>
      <c r="H196" s="11">
        <v>18.3</v>
      </c>
    </row>
    <row r="197" spans="1:8" s="72" customFormat="1" ht="12.75">
      <c r="A197" s="14"/>
      <c r="B197" s="14"/>
      <c r="C197" s="38" t="s">
        <v>174</v>
      </c>
      <c r="D197" s="15" t="s">
        <v>143</v>
      </c>
      <c r="E197" s="14"/>
      <c r="F197" s="44">
        <f>F198+F199+F200+F201+F202+F203+F204</f>
        <v>1588.95</v>
      </c>
      <c r="G197" s="39">
        <f>SUM(G198+G199+G200+G201+G202+G203+G204)</f>
        <v>871.159</v>
      </c>
      <c r="H197" s="39">
        <f>SUM(H198+H199+H200+H201+H202+H203+H204)</f>
        <v>261.46200000000005</v>
      </c>
    </row>
    <row r="198" spans="1:8" s="72" customFormat="1" ht="12.75">
      <c r="A198" s="11">
        <v>170</v>
      </c>
      <c r="B198" s="11"/>
      <c r="C198" s="12" t="s">
        <v>51</v>
      </c>
      <c r="D198" s="12"/>
      <c r="E198" s="11">
        <v>1995</v>
      </c>
      <c r="F198" s="11">
        <v>2.25</v>
      </c>
      <c r="G198" s="11">
        <v>0.318</v>
      </c>
      <c r="H198" s="11">
        <v>0</v>
      </c>
    </row>
    <row r="199" spans="1:8" s="72" customFormat="1" ht="12.75">
      <c r="A199" s="11">
        <v>171</v>
      </c>
      <c r="B199" s="11"/>
      <c r="C199" s="12" t="s">
        <v>1</v>
      </c>
      <c r="D199" s="12"/>
      <c r="E199" s="11">
        <v>1987</v>
      </c>
      <c r="F199" s="11">
        <v>1226.2</v>
      </c>
      <c r="G199" s="11">
        <v>839.347</v>
      </c>
      <c r="H199" s="11">
        <v>259.362</v>
      </c>
    </row>
    <row r="200" spans="1:8" s="72" customFormat="1" ht="12.75">
      <c r="A200" s="11">
        <v>172</v>
      </c>
      <c r="B200" s="11"/>
      <c r="C200" s="12" t="s">
        <v>55</v>
      </c>
      <c r="D200" s="12"/>
      <c r="E200" s="11">
        <v>1987</v>
      </c>
      <c r="F200" s="11">
        <v>30</v>
      </c>
      <c r="G200" s="11">
        <v>2</v>
      </c>
      <c r="H200" s="11">
        <v>0</v>
      </c>
    </row>
    <row r="201" spans="1:8" s="72" customFormat="1" ht="12.75">
      <c r="A201" s="11">
        <v>173</v>
      </c>
      <c r="B201" s="11"/>
      <c r="C201" s="12" t="s">
        <v>56</v>
      </c>
      <c r="D201" s="12"/>
      <c r="E201" s="11">
        <v>1987</v>
      </c>
      <c r="F201" s="11">
        <v>12</v>
      </c>
      <c r="G201" s="11">
        <v>2.759</v>
      </c>
      <c r="H201" s="11">
        <v>0</v>
      </c>
    </row>
    <row r="202" spans="1:8" s="72" customFormat="1" ht="12.75">
      <c r="A202" s="11">
        <v>174</v>
      </c>
      <c r="B202" s="11"/>
      <c r="C202" s="12" t="s">
        <v>8</v>
      </c>
      <c r="D202" s="12"/>
      <c r="E202" s="11">
        <v>1987</v>
      </c>
      <c r="F202" s="11">
        <v>195</v>
      </c>
      <c r="G202" s="11">
        <v>6</v>
      </c>
      <c r="H202" s="11">
        <v>0</v>
      </c>
    </row>
    <row r="203" spans="1:8" s="72" customFormat="1" ht="25.5">
      <c r="A203" s="11">
        <v>175</v>
      </c>
      <c r="B203" s="11"/>
      <c r="C203" s="12" t="s">
        <v>57</v>
      </c>
      <c r="D203" s="12"/>
      <c r="E203" s="11">
        <v>1987</v>
      </c>
      <c r="F203" s="11"/>
      <c r="G203" s="11">
        <v>2</v>
      </c>
      <c r="H203" s="11">
        <v>0</v>
      </c>
    </row>
    <row r="204" spans="1:8" s="72" customFormat="1" ht="12.75">
      <c r="A204" s="11">
        <v>176</v>
      </c>
      <c r="B204" s="11"/>
      <c r="C204" s="12" t="s">
        <v>13</v>
      </c>
      <c r="D204" s="12"/>
      <c r="E204" s="11">
        <v>1987</v>
      </c>
      <c r="F204" s="11">
        <v>123.5</v>
      </c>
      <c r="G204" s="11">
        <v>18.735</v>
      </c>
      <c r="H204" s="11">
        <v>2.1</v>
      </c>
    </row>
    <row r="205" spans="1:8" s="72" customFormat="1" ht="12.75">
      <c r="A205" s="14"/>
      <c r="B205" s="14"/>
      <c r="C205" s="38" t="s">
        <v>120</v>
      </c>
      <c r="D205" s="15" t="s">
        <v>213</v>
      </c>
      <c r="E205" s="14"/>
      <c r="F205" s="44">
        <f>SUM(F206+F207+F208+F209+F210)</f>
        <v>1036</v>
      </c>
      <c r="G205" s="39">
        <f>SUM(G206+G207+G208+G209+G210+G211)</f>
        <v>320.2146</v>
      </c>
      <c r="H205" s="39">
        <f>SUM(H206+H207+H208+H209+H210+H211)</f>
        <v>61.56999999999999</v>
      </c>
    </row>
    <row r="206" spans="1:8" s="72" customFormat="1" ht="12.75">
      <c r="A206" s="11">
        <v>177</v>
      </c>
      <c r="B206" s="11"/>
      <c r="C206" s="12" t="s">
        <v>1</v>
      </c>
      <c r="D206" s="12"/>
      <c r="E206" s="11">
        <v>1972</v>
      </c>
      <c r="F206" s="11">
        <v>1018</v>
      </c>
      <c r="G206" s="11">
        <v>275.645</v>
      </c>
      <c r="H206" s="11">
        <v>21.7</v>
      </c>
    </row>
    <row r="207" spans="1:8" s="72" customFormat="1" ht="12.75">
      <c r="A207" s="11">
        <v>178</v>
      </c>
      <c r="B207" s="11"/>
      <c r="C207" s="12" t="s">
        <v>51</v>
      </c>
      <c r="D207" s="12"/>
      <c r="E207" s="11">
        <v>1968</v>
      </c>
      <c r="F207" s="11">
        <v>18</v>
      </c>
      <c r="G207" s="11">
        <v>0.343</v>
      </c>
      <c r="H207" s="11">
        <v>0</v>
      </c>
    </row>
    <row r="208" spans="1:8" s="72" customFormat="1" ht="12.75">
      <c r="A208" s="11">
        <v>179</v>
      </c>
      <c r="B208" s="11"/>
      <c r="C208" s="12" t="s">
        <v>182</v>
      </c>
      <c r="D208" s="12"/>
      <c r="E208" s="11">
        <v>2011</v>
      </c>
      <c r="F208" s="11"/>
      <c r="G208" s="11">
        <v>1.046</v>
      </c>
      <c r="H208" s="11">
        <v>0.2</v>
      </c>
    </row>
    <row r="209" spans="1:8" s="72" customFormat="1" ht="12.75">
      <c r="A209" s="11">
        <v>180</v>
      </c>
      <c r="B209" s="11"/>
      <c r="C209" s="12" t="s">
        <v>183</v>
      </c>
      <c r="D209" s="12"/>
      <c r="E209" s="11">
        <v>2007</v>
      </c>
      <c r="F209" s="11"/>
      <c r="G209" s="11">
        <v>4.85</v>
      </c>
      <c r="H209" s="11">
        <v>2.4</v>
      </c>
    </row>
    <row r="210" spans="1:8" s="72" customFormat="1" ht="25.5">
      <c r="A210" s="11">
        <v>181</v>
      </c>
      <c r="B210" s="11"/>
      <c r="C210" s="12" t="s">
        <v>57</v>
      </c>
      <c r="D210" s="12"/>
      <c r="E210" s="11">
        <v>2009</v>
      </c>
      <c r="F210" s="11"/>
      <c r="G210" s="11">
        <v>1.5</v>
      </c>
      <c r="H210" s="11">
        <v>0.9</v>
      </c>
    </row>
    <row r="211" spans="1:8" s="72" customFormat="1" ht="12.75">
      <c r="A211" s="11">
        <v>182</v>
      </c>
      <c r="B211" s="11"/>
      <c r="C211" s="12" t="s">
        <v>254</v>
      </c>
      <c r="D211" s="12"/>
      <c r="E211" s="11">
        <v>2016</v>
      </c>
      <c r="F211" s="11"/>
      <c r="G211" s="11">
        <v>36.8306</v>
      </c>
      <c r="H211" s="11">
        <v>36.37</v>
      </c>
    </row>
    <row r="212" spans="1:8" s="72" customFormat="1" ht="12.75">
      <c r="A212" s="14"/>
      <c r="B212" s="14"/>
      <c r="C212" s="38" t="s">
        <v>121</v>
      </c>
      <c r="D212" s="15" t="s">
        <v>144</v>
      </c>
      <c r="E212" s="14"/>
      <c r="F212" s="44">
        <f>F213+F214+F215+F216</f>
        <v>3548.1</v>
      </c>
      <c r="G212" s="39">
        <f>SUM(G213+G214+G215+G216)</f>
        <v>3855.001</v>
      </c>
      <c r="H212" s="39">
        <f>SUM(H213+H214+H215+H216)</f>
        <v>1487.7</v>
      </c>
    </row>
    <row r="213" spans="1:8" s="72" customFormat="1" ht="12.75">
      <c r="A213" s="11">
        <v>183</v>
      </c>
      <c r="B213" s="11"/>
      <c r="C213" s="12" t="s">
        <v>1</v>
      </c>
      <c r="D213" s="12"/>
      <c r="E213" s="11">
        <v>1997</v>
      </c>
      <c r="F213" s="11">
        <v>1142.1</v>
      </c>
      <c r="G213" s="11">
        <v>3828.441</v>
      </c>
      <c r="H213" s="11">
        <v>1484.2</v>
      </c>
    </row>
    <row r="214" spans="1:8" s="72" customFormat="1" ht="12.75">
      <c r="A214" s="11">
        <v>184</v>
      </c>
      <c r="B214" s="11"/>
      <c r="C214" s="12" t="s">
        <v>51</v>
      </c>
      <c r="D214" s="12"/>
      <c r="E214" s="11">
        <v>1997</v>
      </c>
      <c r="F214" s="11">
        <v>36</v>
      </c>
      <c r="G214" s="11">
        <v>22.295</v>
      </c>
      <c r="H214" s="11">
        <v>2.4</v>
      </c>
    </row>
    <row r="215" spans="1:8" s="72" customFormat="1" ht="12.75">
      <c r="A215" s="11">
        <v>185</v>
      </c>
      <c r="B215" s="11"/>
      <c r="C215" s="12" t="s">
        <v>49</v>
      </c>
      <c r="D215" s="12"/>
      <c r="E215" s="11">
        <v>1997</v>
      </c>
      <c r="F215" s="11">
        <v>2370</v>
      </c>
      <c r="G215" s="11">
        <v>2.84</v>
      </c>
      <c r="H215" s="11">
        <v>0</v>
      </c>
    </row>
    <row r="216" spans="1:8" s="72" customFormat="1" ht="12.75">
      <c r="A216" s="11">
        <v>186</v>
      </c>
      <c r="B216" s="11"/>
      <c r="C216" s="12" t="s">
        <v>138</v>
      </c>
      <c r="D216" s="12"/>
      <c r="E216" s="11">
        <v>1980</v>
      </c>
      <c r="F216" s="11"/>
      <c r="G216" s="11">
        <v>1.425</v>
      </c>
      <c r="H216" s="11">
        <v>1.1</v>
      </c>
    </row>
    <row r="217" spans="1:8" s="72" customFormat="1" ht="12.75">
      <c r="A217" s="11"/>
      <c r="B217" s="14"/>
      <c r="C217" s="38" t="s">
        <v>251</v>
      </c>
      <c r="D217" s="15" t="s">
        <v>145</v>
      </c>
      <c r="E217" s="14"/>
      <c r="F217" s="55">
        <f>SUM(F218+F219)</f>
        <v>987</v>
      </c>
      <c r="G217" s="43">
        <f>SUM(G218+G219+G220+G221)</f>
        <v>291.171</v>
      </c>
      <c r="H217" s="43">
        <f>SUM(H218+H219+H220+H221)</f>
        <v>2.6</v>
      </c>
    </row>
    <row r="218" spans="1:8" s="72" customFormat="1" ht="12.75">
      <c r="A218" s="11">
        <v>187</v>
      </c>
      <c r="B218" s="11"/>
      <c r="C218" s="12" t="s">
        <v>1</v>
      </c>
      <c r="D218" s="12"/>
      <c r="E218" s="11">
        <v>1968</v>
      </c>
      <c r="F218" s="18">
        <v>987</v>
      </c>
      <c r="G218" s="18">
        <v>281.856</v>
      </c>
      <c r="H218" s="42">
        <v>0</v>
      </c>
    </row>
    <row r="219" spans="1:8" s="72" customFormat="1" ht="12.75">
      <c r="A219" s="11">
        <v>188</v>
      </c>
      <c r="B219" s="11"/>
      <c r="C219" s="12" t="s">
        <v>51</v>
      </c>
      <c r="D219" s="12"/>
      <c r="E219" s="11">
        <v>2010</v>
      </c>
      <c r="F219" s="18"/>
      <c r="G219" s="18">
        <v>1</v>
      </c>
      <c r="H219" s="18">
        <v>0.7</v>
      </c>
    </row>
    <row r="220" spans="1:8" s="72" customFormat="1" ht="12.75">
      <c r="A220" s="11">
        <v>189</v>
      </c>
      <c r="B220" s="11"/>
      <c r="C220" s="12" t="s">
        <v>198</v>
      </c>
      <c r="D220" s="12"/>
      <c r="E220" s="11">
        <v>1999</v>
      </c>
      <c r="F220" s="18"/>
      <c r="G220" s="18">
        <v>5.84</v>
      </c>
      <c r="H220" s="18">
        <v>1.3</v>
      </c>
    </row>
    <row r="221" spans="1:8" s="72" customFormat="1" ht="12.75">
      <c r="A221" s="11">
        <v>190</v>
      </c>
      <c r="B221" s="11"/>
      <c r="C221" s="12" t="s">
        <v>199</v>
      </c>
      <c r="D221" s="12"/>
      <c r="E221" s="11">
        <v>1999</v>
      </c>
      <c r="F221" s="18"/>
      <c r="G221" s="18">
        <v>2.475</v>
      </c>
      <c r="H221" s="18">
        <v>0.6</v>
      </c>
    </row>
    <row r="222" spans="1:8" s="72" customFormat="1" ht="12.75">
      <c r="A222" s="14"/>
      <c r="B222" s="14"/>
      <c r="C222" s="38" t="s">
        <v>122</v>
      </c>
      <c r="D222" s="15" t="s">
        <v>146</v>
      </c>
      <c r="E222" s="14"/>
      <c r="F222" s="55">
        <f>SUM(F223+F224+F225+F226+F227+F228)</f>
        <v>1020.5</v>
      </c>
      <c r="G222" s="43">
        <f>SUM(G223+G224+G225+G226+G227+G228)</f>
        <v>588.937</v>
      </c>
      <c r="H222" s="43">
        <f>SUM(H223+H224+H225+H226+H227+H228)</f>
        <v>2.4</v>
      </c>
    </row>
    <row r="223" spans="1:8" s="72" customFormat="1" ht="12.75">
      <c r="A223" s="11">
        <v>191</v>
      </c>
      <c r="B223" s="11"/>
      <c r="C223" s="12" t="s">
        <v>15</v>
      </c>
      <c r="D223" s="12"/>
      <c r="E223" s="11">
        <v>1962</v>
      </c>
      <c r="F223" s="18">
        <v>325</v>
      </c>
      <c r="G223" s="18">
        <v>44.891</v>
      </c>
      <c r="H223" s="18">
        <v>0</v>
      </c>
    </row>
    <row r="224" spans="1:8" s="72" customFormat="1" ht="12.75">
      <c r="A224" s="11">
        <v>192</v>
      </c>
      <c r="B224" s="11"/>
      <c r="C224" s="12" t="s">
        <v>16</v>
      </c>
      <c r="D224" s="12"/>
      <c r="E224" s="11">
        <v>1975</v>
      </c>
      <c r="F224" s="18">
        <v>325</v>
      </c>
      <c r="G224" s="18">
        <v>44.891</v>
      </c>
      <c r="H224" s="18">
        <v>0</v>
      </c>
    </row>
    <row r="225" spans="1:8" s="72" customFormat="1" ht="12.75">
      <c r="A225" s="11">
        <v>193</v>
      </c>
      <c r="B225" s="11"/>
      <c r="C225" s="12" t="s">
        <v>51</v>
      </c>
      <c r="D225" s="12"/>
      <c r="E225" s="11">
        <v>1973</v>
      </c>
      <c r="F225" s="18">
        <v>10</v>
      </c>
      <c r="G225" s="18">
        <v>3.274</v>
      </c>
      <c r="H225" s="18">
        <v>0</v>
      </c>
    </row>
    <row r="226" spans="1:8" s="72" customFormat="1" ht="12.75">
      <c r="A226" s="11">
        <v>194</v>
      </c>
      <c r="B226" s="11"/>
      <c r="C226" s="12" t="s">
        <v>6</v>
      </c>
      <c r="D226" s="12"/>
      <c r="E226" s="11">
        <v>1979</v>
      </c>
      <c r="F226" s="18">
        <v>360.5</v>
      </c>
      <c r="G226" s="18">
        <v>492.295</v>
      </c>
      <c r="H226" s="18">
        <v>0</v>
      </c>
    </row>
    <row r="227" spans="1:8" s="72" customFormat="1" ht="12.75">
      <c r="A227" s="11">
        <v>195</v>
      </c>
      <c r="B227" s="11"/>
      <c r="C227" s="12" t="s">
        <v>50</v>
      </c>
      <c r="D227" s="12"/>
      <c r="E227" s="11">
        <v>2009</v>
      </c>
      <c r="F227" s="18"/>
      <c r="G227" s="18">
        <v>1.005</v>
      </c>
      <c r="H227" s="18">
        <v>0.6</v>
      </c>
    </row>
    <row r="228" spans="1:8" s="72" customFormat="1" ht="12.75">
      <c r="A228" s="11">
        <v>196</v>
      </c>
      <c r="B228" s="11"/>
      <c r="C228" s="12" t="s">
        <v>5</v>
      </c>
      <c r="D228" s="12"/>
      <c r="E228" s="11">
        <v>2009</v>
      </c>
      <c r="F228" s="18"/>
      <c r="G228" s="18">
        <v>2.581</v>
      </c>
      <c r="H228" s="18">
        <v>1.8</v>
      </c>
    </row>
    <row r="229" spans="1:8" s="72" customFormat="1" ht="12.75">
      <c r="A229" s="14"/>
      <c r="B229" s="14"/>
      <c r="C229" s="38" t="s">
        <v>175</v>
      </c>
      <c r="D229" s="15" t="s">
        <v>110</v>
      </c>
      <c r="E229" s="14"/>
      <c r="F229" s="55">
        <f>F230+F231+F232+F233+F234</f>
        <v>3023</v>
      </c>
      <c r="G229" s="43">
        <f>SUM(G230+G231+G232+G233+G234)</f>
        <v>217.98599999999996</v>
      </c>
      <c r="H229" s="43">
        <f>SUM(H230+H231+H232+H233+H234)</f>
        <v>1</v>
      </c>
    </row>
    <row r="230" spans="1:8" s="72" customFormat="1" ht="12.75">
      <c r="A230" s="11">
        <v>197</v>
      </c>
      <c r="B230" s="11"/>
      <c r="C230" s="12" t="s">
        <v>1</v>
      </c>
      <c r="D230" s="12"/>
      <c r="E230" s="11">
        <v>1913</v>
      </c>
      <c r="F230" s="18">
        <v>579</v>
      </c>
      <c r="G230" s="18">
        <v>170.408</v>
      </c>
      <c r="H230" s="18">
        <v>0</v>
      </c>
    </row>
    <row r="231" spans="1:8" s="72" customFormat="1" ht="12.75">
      <c r="A231" s="11">
        <v>198</v>
      </c>
      <c r="B231" s="11"/>
      <c r="C231" s="12" t="s">
        <v>7</v>
      </c>
      <c r="D231" s="12"/>
      <c r="E231" s="11">
        <v>1975</v>
      </c>
      <c r="F231" s="18">
        <v>192</v>
      </c>
      <c r="G231" s="18">
        <v>40.165</v>
      </c>
      <c r="H231" s="18">
        <v>0</v>
      </c>
    </row>
    <row r="232" spans="1:8" s="72" customFormat="1" ht="12.75">
      <c r="A232" s="11">
        <v>199</v>
      </c>
      <c r="B232" s="11"/>
      <c r="C232" s="12" t="s">
        <v>51</v>
      </c>
      <c r="D232" s="12"/>
      <c r="E232" s="11">
        <v>1983</v>
      </c>
      <c r="F232" s="18">
        <v>22</v>
      </c>
      <c r="G232" s="18">
        <v>1.48</v>
      </c>
      <c r="H232" s="18">
        <v>0</v>
      </c>
    </row>
    <row r="233" spans="1:8" s="72" customFormat="1" ht="12.75">
      <c r="A233" s="11">
        <v>200</v>
      </c>
      <c r="B233" s="11"/>
      <c r="C233" s="12" t="s">
        <v>3</v>
      </c>
      <c r="D233" s="12"/>
      <c r="E233" s="11">
        <v>1913</v>
      </c>
      <c r="F233" s="18">
        <v>30</v>
      </c>
      <c r="G233" s="18">
        <v>4.433</v>
      </c>
      <c r="H233" s="18">
        <v>0</v>
      </c>
    </row>
    <row r="234" spans="1:8" s="72" customFormat="1" ht="12.75">
      <c r="A234" s="11">
        <v>201</v>
      </c>
      <c r="B234" s="11"/>
      <c r="C234" s="12" t="s">
        <v>4</v>
      </c>
      <c r="D234" s="12"/>
      <c r="E234" s="11">
        <v>2008</v>
      </c>
      <c r="F234" s="18">
        <v>2200</v>
      </c>
      <c r="G234" s="18">
        <v>1.5</v>
      </c>
      <c r="H234" s="18">
        <v>1</v>
      </c>
    </row>
    <row r="235" spans="1:8" s="72" customFormat="1" ht="12.75">
      <c r="A235" s="14"/>
      <c r="B235" s="14"/>
      <c r="C235" s="38" t="s">
        <v>255</v>
      </c>
      <c r="D235" s="38" t="s">
        <v>256</v>
      </c>
      <c r="E235" s="14"/>
      <c r="F235" s="45"/>
      <c r="G235" s="45">
        <v>22.24</v>
      </c>
      <c r="H235" s="45">
        <v>22.1</v>
      </c>
    </row>
    <row r="236" spans="1:8" s="72" customFormat="1" ht="12.75">
      <c r="A236" s="11">
        <v>202</v>
      </c>
      <c r="B236" s="11"/>
      <c r="C236" s="12" t="s">
        <v>257</v>
      </c>
      <c r="D236" s="12"/>
      <c r="E236" s="11">
        <v>2016</v>
      </c>
      <c r="F236" s="18"/>
      <c r="G236" s="18">
        <v>22.24</v>
      </c>
      <c r="H236" s="18">
        <v>22.1</v>
      </c>
    </row>
    <row r="237" spans="1:8" s="72" customFormat="1" ht="25.5">
      <c r="A237" s="14"/>
      <c r="B237" s="14"/>
      <c r="C237" s="38" t="s">
        <v>147</v>
      </c>
      <c r="D237" s="15" t="s">
        <v>148</v>
      </c>
      <c r="E237" s="14"/>
      <c r="F237" s="44">
        <v>521.1</v>
      </c>
      <c r="G237" s="39">
        <f>SUM(G238+G239)</f>
        <v>27.717</v>
      </c>
      <c r="H237" s="39">
        <v>0</v>
      </c>
    </row>
    <row r="238" spans="1:8" s="72" customFormat="1" ht="12.75">
      <c r="A238" s="11">
        <v>203</v>
      </c>
      <c r="B238" s="11"/>
      <c r="C238" s="12" t="s">
        <v>149</v>
      </c>
      <c r="D238" s="12"/>
      <c r="E238" s="11">
        <v>1921</v>
      </c>
      <c r="F238" s="11">
        <v>521.1</v>
      </c>
      <c r="G238" s="11">
        <v>21.698</v>
      </c>
      <c r="H238" s="11">
        <v>0</v>
      </c>
    </row>
    <row r="239" spans="1:8" s="72" customFormat="1" ht="12.75">
      <c r="A239" s="11">
        <v>204</v>
      </c>
      <c r="B239" s="11"/>
      <c r="C239" s="12" t="s">
        <v>52</v>
      </c>
      <c r="D239" s="12"/>
      <c r="E239" s="11">
        <v>1921</v>
      </c>
      <c r="F239" s="11"/>
      <c r="G239" s="11">
        <v>6.019</v>
      </c>
      <c r="H239" s="11">
        <v>0</v>
      </c>
    </row>
    <row r="240" spans="1:8" s="72" customFormat="1" ht="38.25">
      <c r="A240" s="22">
        <v>205</v>
      </c>
      <c r="B240" s="27" t="s">
        <v>123</v>
      </c>
      <c r="C240" s="21" t="s">
        <v>61</v>
      </c>
      <c r="D240" s="21" t="s">
        <v>80</v>
      </c>
      <c r="E240" s="22">
        <v>1900</v>
      </c>
      <c r="F240" s="29">
        <v>212.9</v>
      </c>
      <c r="G240" s="26">
        <v>24.3</v>
      </c>
      <c r="H240" s="26">
        <v>0</v>
      </c>
    </row>
    <row r="241" spans="1:8" s="72" customFormat="1" ht="127.5">
      <c r="A241" s="22">
        <v>206</v>
      </c>
      <c r="B241" s="27" t="s">
        <v>81</v>
      </c>
      <c r="C241" s="49" t="s">
        <v>22</v>
      </c>
      <c r="D241" s="21" t="s">
        <v>80</v>
      </c>
      <c r="E241" s="22">
        <v>1900</v>
      </c>
      <c r="F241" s="29">
        <v>127.9</v>
      </c>
      <c r="G241" s="26">
        <v>20.592</v>
      </c>
      <c r="H241" s="26"/>
    </row>
    <row r="242" spans="1:8" s="72" customFormat="1" ht="38.25">
      <c r="A242" s="30"/>
      <c r="B242" s="27" t="s">
        <v>82</v>
      </c>
      <c r="C242" s="24"/>
      <c r="D242" s="24"/>
      <c r="E242" s="22"/>
      <c r="F242" s="56">
        <f>F243+F244</f>
        <v>615.4200000000001</v>
      </c>
      <c r="G242" s="28">
        <f>SUM(G243+G244)</f>
        <v>267.983</v>
      </c>
      <c r="H242" s="28">
        <f>SUM(H243+H244)</f>
        <v>87.935</v>
      </c>
    </row>
    <row r="243" spans="1:8" s="72" customFormat="1" ht="12.75">
      <c r="A243" s="19">
        <v>207</v>
      </c>
      <c r="B243" s="11"/>
      <c r="C243" s="12" t="s">
        <v>167</v>
      </c>
      <c r="D243" s="12" t="s">
        <v>83</v>
      </c>
      <c r="E243" s="11">
        <v>1966</v>
      </c>
      <c r="F243" s="18">
        <v>451.42</v>
      </c>
      <c r="G243" s="18">
        <v>224.957</v>
      </c>
      <c r="H243" s="18">
        <v>69.457</v>
      </c>
    </row>
    <row r="244" spans="1:8" s="72" customFormat="1" ht="12.75">
      <c r="A244" s="11">
        <v>208</v>
      </c>
      <c r="B244" s="11"/>
      <c r="C244" s="12" t="s">
        <v>167</v>
      </c>
      <c r="D244" s="12" t="s">
        <v>84</v>
      </c>
      <c r="E244" s="11">
        <v>1951</v>
      </c>
      <c r="F244" s="18">
        <v>164</v>
      </c>
      <c r="G244" s="18">
        <v>43.026</v>
      </c>
      <c r="H244" s="18">
        <v>18.478</v>
      </c>
    </row>
    <row r="245" spans="1:8" s="72" customFormat="1" ht="12.75">
      <c r="A245" s="11"/>
      <c r="B245" s="11"/>
      <c r="C245" s="12"/>
      <c r="D245" s="12"/>
      <c r="E245" s="11"/>
      <c r="F245" s="11"/>
      <c r="G245" s="11"/>
      <c r="H245" s="11"/>
    </row>
    <row r="246" spans="1:8" s="72" customFormat="1" ht="38.25">
      <c r="A246" s="22"/>
      <c r="B246" s="27" t="s">
        <v>124</v>
      </c>
      <c r="C246" s="24"/>
      <c r="D246" s="24"/>
      <c r="E246" s="22"/>
      <c r="F246" s="29">
        <f>SUM(F247+F248+F249+F250+F251+F252+F253+F254+F255+F256+F257+F258+F259+F260+F261+F262)</f>
        <v>9967.6</v>
      </c>
      <c r="G246" s="26">
        <f>SUM(G247+G248+G249+G250+G251+G252+G253+G254+G255+G256+G257+G258+G259+G260+G261+G262)</f>
        <v>4345.379999999998</v>
      </c>
      <c r="H246" s="26">
        <f>SUM(H247+H248+H249+H250+H251+H252+H253+H254+H255+H256+H257+H258+H259+H260+H261+H262)</f>
        <v>305.79999999999995</v>
      </c>
    </row>
    <row r="247" spans="1:8" s="72" customFormat="1" ht="25.5">
      <c r="A247" s="11">
        <v>209</v>
      </c>
      <c r="B247" s="11"/>
      <c r="C247" s="12" t="s">
        <v>178</v>
      </c>
      <c r="D247" s="12" t="s">
        <v>176</v>
      </c>
      <c r="E247" s="11">
        <v>1937</v>
      </c>
      <c r="F247" s="11">
        <v>306.4</v>
      </c>
      <c r="G247" s="11">
        <v>66.71</v>
      </c>
      <c r="H247" s="11">
        <v>0</v>
      </c>
    </row>
    <row r="248" spans="1:8" s="72" customFormat="1" ht="25.5">
      <c r="A248" s="11">
        <v>210</v>
      </c>
      <c r="B248" s="11"/>
      <c r="C248" s="12" t="s">
        <v>177</v>
      </c>
      <c r="D248" s="12" t="s">
        <v>85</v>
      </c>
      <c r="E248" s="11">
        <v>1958</v>
      </c>
      <c r="F248" s="11">
        <v>111.5</v>
      </c>
      <c r="G248" s="11">
        <v>36.05</v>
      </c>
      <c r="H248" s="11">
        <v>0</v>
      </c>
    </row>
    <row r="249" spans="1:256" s="74" customFormat="1" ht="12.75">
      <c r="A249" s="11">
        <v>211</v>
      </c>
      <c r="B249" s="11"/>
      <c r="C249" s="12" t="s">
        <v>218</v>
      </c>
      <c r="D249" s="12" t="s">
        <v>86</v>
      </c>
      <c r="E249" s="11">
        <v>1914</v>
      </c>
      <c r="F249" s="11">
        <v>1901</v>
      </c>
      <c r="G249" s="11">
        <v>352.27</v>
      </c>
      <c r="H249" s="11">
        <v>0</v>
      </c>
      <c r="I249" s="60"/>
      <c r="J249" s="60"/>
      <c r="K249" s="61"/>
      <c r="L249" s="61"/>
      <c r="M249" s="60"/>
      <c r="N249" s="60"/>
      <c r="O249" s="60"/>
      <c r="P249" s="60"/>
      <c r="Q249" s="60"/>
      <c r="R249" s="60"/>
      <c r="S249" s="61"/>
      <c r="T249" s="61"/>
      <c r="U249" s="60"/>
      <c r="V249" s="60"/>
      <c r="W249" s="60"/>
      <c r="X249" s="60"/>
      <c r="Y249" s="60"/>
      <c r="Z249" s="60"/>
      <c r="AA249" s="61"/>
      <c r="AB249" s="61"/>
      <c r="AC249" s="60"/>
      <c r="AD249" s="60"/>
      <c r="AE249" s="60"/>
      <c r="AF249" s="60"/>
      <c r="AG249" s="60"/>
      <c r="AH249" s="60"/>
      <c r="AI249" s="61"/>
      <c r="AJ249" s="61"/>
      <c r="AK249" s="60"/>
      <c r="AL249" s="60"/>
      <c r="AM249" s="60"/>
      <c r="AN249" s="60"/>
      <c r="AO249" s="60"/>
      <c r="AP249" s="60"/>
      <c r="AQ249" s="61"/>
      <c r="AR249" s="61"/>
      <c r="AS249" s="60"/>
      <c r="AT249" s="60"/>
      <c r="AU249" s="60"/>
      <c r="AV249" s="60"/>
      <c r="AW249" s="60"/>
      <c r="AX249" s="60"/>
      <c r="AY249" s="61"/>
      <c r="AZ249" s="61"/>
      <c r="BA249" s="60"/>
      <c r="BB249" s="60"/>
      <c r="BC249" s="60"/>
      <c r="BD249" s="60"/>
      <c r="BE249" s="60"/>
      <c r="BF249" s="60"/>
      <c r="BG249" s="61"/>
      <c r="BH249" s="61"/>
      <c r="BI249" s="60"/>
      <c r="BJ249" s="60"/>
      <c r="BK249" s="60"/>
      <c r="BL249" s="60"/>
      <c r="BM249" s="60"/>
      <c r="BN249" s="60"/>
      <c r="BO249" s="61"/>
      <c r="BP249" s="61"/>
      <c r="BQ249" s="60"/>
      <c r="BR249" s="60"/>
      <c r="BS249" s="60"/>
      <c r="BT249" s="60"/>
      <c r="BU249" s="60"/>
      <c r="BV249" s="60"/>
      <c r="BW249" s="61"/>
      <c r="BX249" s="61"/>
      <c r="BY249" s="60"/>
      <c r="BZ249" s="60"/>
      <c r="CA249" s="60"/>
      <c r="CB249" s="60"/>
      <c r="CC249" s="60"/>
      <c r="CD249" s="60"/>
      <c r="CE249" s="61"/>
      <c r="CF249" s="61"/>
      <c r="CG249" s="60"/>
      <c r="CH249" s="60"/>
      <c r="CI249" s="60"/>
      <c r="CJ249" s="60"/>
      <c r="CK249" s="60"/>
      <c r="CL249" s="60"/>
      <c r="CM249" s="61"/>
      <c r="CN249" s="61"/>
      <c r="CO249" s="60"/>
      <c r="CP249" s="60"/>
      <c r="CQ249" s="60"/>
      <c r="CR249" s="60"/>
      <c r="CS249" s="60"/>
      <c r="CT249" s="60"/>
      <c r="CU249" s="61"/>
      <c r="CV249" s="61"/>
      <c r="CW249" s="60"/>
      <c r="CX249" s="60"/>
      <c r="CY249" s="60"/>
      <c r="CZ249" s="60"/>
      <c r="DA249" s="60"/>
      <c r="DB249" s="60"/>
      <c r="DC249" s="61"/>
      <c r="DD249" s="61"/>
      <c r="DE249" s="60"/>
      <c r="DF249" s="60"/>
      <c r="DG249" s="60"/>
      <c r="DH249" s="60"/>
      <c r="DI249" s="60"/>
      <c r="DJ249" s="60"/>
      <c r="DK249" s="61"/>
      <c r="DL249" s="61"/>
      <c r="DM249" s="60"/>
      <c r="DN249" s="60"/>
      <c r="DO249" s="60"/>
      <c r="DP249" s="60"/>
      <c r="DQ249" s="60"/>
      <c r="DR249" s="60"/>
      <c r="DS249" s="61"/>
      <c r="DT249" s="61"/>
      <c r="DU249" s="60"/>
      <c r="DV249" s="60"/>
      <c r="DW249" s="60"/>
      <c r="DX249" s="60"/>
      <c r="DY249" s="60"/>
      <c r="DZ249" s="60"/>
      <c r="EA249" s="61"/>
      <c r="EB249" s="61"/>
      <c r="EC249" s="60"/>
      <c r="ED249" s="60"/>
      <c r="EE249" s="60"/>
      <c r="EF249" s="60"/>
      <c r="EG249" s="60"/>
      <c r="EH249" s="60"/>
      <c r="EI249" s="61"/>
      <c r="EJ249" s="61"/>
      <c r="EK249" s="60"/>
      <c r="EL249" s="60"/>
      <c r="EM249" s="60"/>
      <c r="EN249" s="60"/>
      <c r="EO249" s="60"/>
      <c r="EP249" s="60"/>
      <c r="EQ249" s="61"/>
      <c r="ER249" s="61"/>
      <c r="ES249" s="60"/>
      <c r="ET249" s="60"/>
      <c r="EU249" s="60"/>
      <c r="EV249" s="60"/>
      <c r="EW249" s="60"/>
      <c r="EX249" s="60"/>
      <c r="EY249" s="61"/>
      <c r="EZ249" s="61"/>
      <c r="FA249" s="60"/>
      <c r="FB249" s="60"/>
      <c r="FC249" s="60"/>
      <c r="FD249" s="60"/>
      <c r="FE249" s="60"/>
      <c r="FF249" s="60"/>
      <c r="FG249" s="61"/>
      <c r="FH249" s="61"/>
      <c r="FI249" s="60"/>
      <c r="FJ249" s="60"/>
      <c r="FK249" s="60"/>
      <c r="FL249" s="60"/>
      <c r="FM249" s="60"/>
      <c r="FN249" s="60"/>
      <c r="FO249" s="61"/>
      <c r="FP249" s="61"/>
      <c r="FQ249" s="60"/>
      <c r="FR249" s="60"/>
      <c r="FS249" s="60"/>
      <c r="FT249" s="60"/>
      <c r="FU249" s="60"/>
      <c r="FV249" s="60"/>
      <c r="FW249" s="61"/>
      <c r="FX249" s="61"/>
      <c r="FY249" s="60"/>
      <c r="FZ249" s="60"/>
      <c r="GA249" s="60"/>
      <c r="GB249" s="60"/>
      <c r="GC249" s="60"/>
      <c r="GD249" s="60"/>
      <c r="GE249" s="61"/>
      <c r="GF249" s="61"/>
      <c r="GG249" s="60"/>
      <c r="GH249" s="60"/>
      <c r="GI249" s="60"/>
      <c r="GJ249" s="60"/>
      <c r="GK249" s="60"/>
      <c r="GL249" s="60"/>
      <c r="GM249" s="61"/>
      <c r="GN249" s="61"/>
      <c r="GO249" s="60"/>
      <c r="GP249" s="60"/>
      <c r="GQ249" s="60"/>
      <c r="GR249" s="60"/>
      <c r="GS249" s="60"/>
      <c r="GT249" s="60"/>
      <c r="GU249" s="61"/>
      <c r="GV249" s="61"/>
      <c r="GW249" s="60"/>
      <c r="GX249" s="60"/>
      <c r="GY249" s="60"/>
      <c r="GZ249" s="60"/>
      <c r="HA249" s="60"/>
      <c r="HB249" s="60"/>
      <c r="HC249" s="61"/>
      <c r="HD249" s="61"/>
      <c r="HE249" s="60"/>
      <c r="HF249" s="60"/>
      <c r="HG249" s="60"/>
      <c r="HH249" s="60"/>
      <c r="HI249" s="60"/>
      <c r="HJ249" s="60"/>
      <c r="HK249" s="61"/>
      <c r="HL249" s="61"/>
      <c r="HM249" s="60"/>
      <c r="HN249" s="60"/>
      <c r="HO249" s="60"/>
      <c r="HP249" s="60"/>
      <c r="HQ249" s="60"/>
      <c r="HR249" s="60"/>
      <c r="HS249" s="61"/>
      <c r="HT249" s="61"/>
      <c r="HU249" s="60"/>
      <c r="HV249" s="60"/>
      <c r="HW249" s="60"/>
      <c r="HX249" s="60"/>
      <c r="HY249" s="60"/>
      <c r="HZ249" s="60"/>
      <c r="IA249" s="61"/>
      <c r="IB249" s="61"/>
      <c r="IC249" s="60"/>
      <c r="ID249" s="60"/>
      <c r="IE249" s="60"/>
      <c r="IF249" s="60"/>
      <c r="IG249" s="60"/>
      <c r="IH249" s="60"/>
      <c r="II249" s="61"/>
      <c r="IJ249" s="61"/>
      <c r="IK249" s="60"/>
      <c r="IL249" s="60"/>
      <c r="IM249" s="60"/>
      <c r="IN249" s="60"/>
      <c r="IO249" s="60"/>
      <c r="IP249" s="60"/>
      <c r="IQ249" s="61"/>
      <c r="IR249" s="61"/>
      <c r="IS249" s="60"/>
      <c r="IT249" s="60"/>
      <c r="IU249" s="60"/>
      <c r="IV249" s="60"/>
    </row>
    <row r="250" spans="1:8" s="72" customFormat="1" ht="12.75">
      <c r="A250" s="11">
        <v>212</v>
      </c>
      <c r="B250" s="11"/>
      <c r="C250" s="12" t="s">
        <v>205</v>
      </c>
      <c r="D250" s="12" t="s">
        <v>86</v>
      </c>
      <c r="E250" s="11">
        <v>1987</v>
      </c>
      <c r="F250" s="11">
        <v>480.8</v>
      </c>
      <c r="G250" s="11">
        <v>183.96</v>
      </c>
      <c r="H250" s="11">
        <v>22</v>
      </c>
    </row>
    <row r="251" spans="1:8" s="72" customFormat="1" ht="25.5">
      <c r="A251" s="11">
        <v>213</v>
      </c>
      <c r="B251" s="11"/>
      <c r="C251" s="12" t="s">
        <v>206</v>
      </c>
      <c r="D251" s="12" t="s">
        <v>87</v>
      </c>
      <c r="E251" s="11">
        <v>1950</v>
      </c>
      <c r="F251" s="11">
        <v>258.4</v>
      </c>
      <c r="G251" s="11">
        <v>3.08</v>
      </c>
      <c r="H251" s="11">
        <v>0</v>
      </c>
    </row>
    <row r="252" spans="1:8" s="72" customFormat="1" ht="12.75">
      <c r="A252" s="11">
        <v>214</v>
      </c>
      <c r="B252" s="11"/>
      <c r="C252" s="12" t="s">
        <v>219</v>
      </c>
      <c r="D252" s="12" t="s">
        <v>88</v>
      </c>
      <c r="E252" s="11">
        <v>1962</v>
      </c>
      <c r="F252" s="11">
        <v>601.4</v>
      </c>
      <c r="G252" s="11">
        <v>148.26</v>
      </c>
      <c r="H252" s="11">
        <v>0</v>
      </c>
    </row>
    <row r="253" spans="1:8" s="72" customFormat="1" ht="25.5">
      <c r="A253" s="11">
        <v>215</v>
      </c>
      <c r="B253" s="11"/>
      <c r="C253" s="12" t="s">
        <v>208</v>
      </c>
      <c r="D253" s="12" t="s">
        <v>88</v>
      </c>
      <c r="E253" s="11">
        <v>1962</v>
      </c>
      <c r="F253" s="11">
        <v>50</v>
      </c>
      <c r="G253" s="11">
        <v>2.06</v>
      </c>
      <c r="H253" s="11">
        <v>0</v>
      </c>
    </row>
    <row r="254" spans="1:8" s="72" customFormat="1" ht="25.5">
      <c r="A254" s="11">
        <v>216</v>
      </c>
      <c r="B254" s="11"/>
      <c r="C254" s="12" t="s">
        <v>89</v>
      </c>
      <c r="D254" s="12" t="s">
        <v>87</v>
      </c>
      <c r="E254" s="11">
        <v>1970</v>
      </c>
      <c r="F254" s="11">
        <v>2363.8</v>
      </c>
      <c r="G254" s="11">
        <v>691.65</v>
      </c>
      <c r="H254" s="11">
        <v>0</v>
      </c>
    </row>
    <row r="255" spans="1:8" s="72" customFormat="1" ht="12.75">
      <c r="A255" s="11">
        <v>217</v>
      </c>
      <c r="B255" s="11"/>
      <c r="C255" s="12" t="s">
        <v>90</v>
      </c>
      <c r="D255" s="12" t="s">
        <v>85</v>
      </c>
      <c r="E255" s="11">
        <v>1971</v>
      </c>
      <c r="F255" s="11">
        <v>299.3</v>
      </c>
      <c r="G255" s="11">
        <v>221.12</v>
      </c>
      <c r="H255" s="11">
        <v>0</v>
      </c>
    </row>
    <row r="256" spans="1:8" s="72" customFormat="1" ht="12.75">
      <c r="A256" s="11">
        <v>218</v>
      </c>
      <c r="B256" s="11"/>
      <c r="C256" s="12" t="s">
        <v>24</v>
      </c>
      <c r="D256" s="12" t="s">
        <v>85</v>
      </c>
      <c r="E256" s="11">
        <v>1973</v>
      </c>
      <c r="F256" s="11">
        <v>293.6</v>
      </c>
      <c r="G256" s="11">
        <v>338.48</v>
      </c>
      <c r="H256" s="11">
        <v>0</v>
      </c>
    </row>
    <row r="257" spans="1:8" s="72" customFormat="1" ht="12.75">
      <c r="A257" s="11">
        <v>219</v>
      </c>
      <c r="B257" s="11"/>
      <c r="C257" s="12" t="s">
        <v>91</v>
      </c>
      <c r="D257" s="12" t="s">
        <v>86</v>
      </c>
      <c r="E257" s="11">
        <v>1967</v>
      </c>
      <c r="F257" s="11">
        <v>98.8</v>
      </c>
      <c r="G257" s="11">
        <v>23.81</v>
      </c>
      <c r="H257" s="11">
        <v>0</v>
      </c>
    </row>
    <row r="258" spans="1:8" s="72" customFormat="1" ht="12.75">
      <c r="A258" s="11">
        <v>220</v>
      </c>
      <c r="B258" s="11"/>
      <c r="C258" s="12" t="s">
        <v>92</v>
      </c>
      <c r="D258" s="12" t="s">
        <v>85</v>
      </c>
      <c r="E258" s="11">
        <v>1971</v>
      </c>
      <c r="F258" s="11">
        <v>438.4</v>
      </c>
      <c r="G258" s="11">
        <v>59.52</v>
      </c>
      <c r="H258" s="11">
        <v>0</v>
      </c>
    </row>
    <row r="259" spans="1:8" s="72" customFormat="1" ht="12.75">
      <c r="A259" s="11">
        <v>221</v>
      </c>
      <c r="B259" s="11"/>
      <c r="C259" s="12" t="s">
        <v>93</v>
      </c>
      <c r="D259" s="12" t="s">
        <v>85</v>
      </c>
      <c r="E259" s="11">
        <v>1975</v>
      </c>
      <c r="F259" s="11">
        <v>185.9</v>
      </c>
      <c r="G259" s="11">
        <v>45.45</v>
      </c>
      <c r="H259" s="11">
        <v>0</v>
      </c>
    </row>
    <row r="260" spans="1:8" s="72" customFormat="1" ht="12.75">
      <c r="A260" s="11">
        <v>222</v>
      </c>
      <c r="B260" s="11"/>
      <c r="C260" s="12" t="s">
        <v>207</v>
      </c>
      <c r="D260" s="12" t="s">
        <v>187</v>
      </c>
      <c r="E260" s="11">
        <v>1988</v>
      </c>
      <c r="F260" s="11">
        <v>2562.1</v>
      </c>
      <c r="G260" s="11">
        <v>2166.87</v>
      </c>
      <c r="H260" s="11">
        <v>281.09</v>
      </c>
    </row>
    <row r="261" spans="1:8" s="72" customFormat="1" ht="12.75">
      <c r="A261" s="11">
        <v>232</v>
      </c>
      <c r="B261" s="11"/>
      <c r="C261" s="12" t="s">
        <v>209</v>
      </c>
      <c r="D261" s="12" t="s">
        <v>202</v>
      </c>
      <c r="E261" s="11">
        <v>1966</v>
      </c>
      <c r="F261" s="11">
        <v>8.8</v>
      </c>
      <c r="G261" s="11">
        <v>2.94</v>
      </c>
      <c r="H261" s="11">
        <v>0</v>
      </c>
    </row>
    <row r="262" spans="1:8" s="72" customFormat="1" ht="12.75">
      <c r="A262" s="11">
        <v>224</v>
      </c>
      <c r="B262" s="11"/>
      <c r="C262" s="12" t="s">
        <v>210</v>
      </c>
      <c r="D262" s="12" t="s">
        <v>258</v>
      </c>
      <c r="E262" s="11">
        <v>2010</v>
      </c>
      <c r="F262" s="11">
        <v>7.4</v>
      </c>
      <c r="G262" s="11">
        <v>3.15</v>
      </c>
      <c r="H262" s="11">
        <v>2.71</v>
      </c>
    </row>
    <row r="263" spans="1:8" s="72" customFormat="1" ht="25.5">
      <c r="A263" s="22"/>
      <c r="B263" s="29" t="s">
        <v>193</v>
      </c>
      <c r="C263" s="21"/>
      <c r="D263" s="21"/>
      <c r="E263" s="22"/>
      <c r="F263" s="29">
        <f>SUM(F264+F265+F266+F267+F268+F269+F270+F271+F272+F273+F274+F275+F276+F277+F278+F279+F280+F281+F282+F283+F284+F285+F286+F287+F288+F289+F290+F291+F292)</f>
        <v>5415.599999999999</v>
      </c>
      <c r="G263" s="26">
        <f>SUM(G264+G265+G266+G267+G268+G269+G270+G271+G272+G273+G274+G275+G276+G277+G278+G279+G280+G281+G282+G283+G284+G285+G286+G287+G288+G289+G290+G291+G292)</f>
        <v>5019.7</v>
      </c>
      <c r="H263" s="26">
        <f>SUM(H264+H265+H266+H267+H268+H269+H270+H271+H272+H273+H274+H275+H276+H277+H278+H279+H280+H281+H282+H283+H284+H285+H286+H287+H288+H289+H290+H292)</f>
        <v>1199.67</v>
      </c>
    </row>
    <row r="264" spans="1:8" s="72" customFormat="1" ht="38.25">
      <c r="A264" s="11">
        <v>225</v>
      </c>
      <c r="B264" s="16"/>
      <c r="C264" s="12" t="s">
        <v>126</v>
      </c>
      <c r="D264" s="12" t="s">
        <v>97</v>
      </c>
      <c r="E264" s="11">
        <v>1985</v>
      </c>
      <c r="F264" s="11">
        <v>1365.7</v>
      </c>
      <c r="G264" s="11">
        <v>3146.99</v>
      </c>
      <c r="H264" s="11">
        <v>830.6</v>
      </c>
    </row>
    <row r="265" spans="1:8" s="72" customFormat="1" ht="38.25">
      <c r="A265" s="11">
        <v>226</v>
      </c>
      <c r="B265" s="11"/>
      <c r="C265" s="12" t="s">
        <v>126</v>
      </c>
      <c r="D265" s="12" t="s">
        <v>98</v>
      </c>
      <c r="E265" s="11">
        <v>1960</v>
      </c>
      <c r="F265" s="11">
        <v>70.5</v>
      </c>
      <c r="G265" s="11">
        <v>10.2</v>
      </c>
      <c r="H265" s="11">
        <v>0</v>
      </c>
    </row>
    <row r="266" spans="1:8" s="72" customFormat="1" ht="12.75">
      <c r="A266" s="11">
        <v>227</v>
      </c>
      <c r="B266" s="11"/>
      <c r="C266" s="12" t="s">
        <v>125</v>
      </c>
      <c r="D266" s="12" t="s">
        <v>99</v>
      </c>
      <c r="E266" s="11">
        <v>1974</v>
      </c>
      <c r="F266" s="11">
        <v>55.8</v>
      </c>
      <c r="G266" s="11">
        <v>11.91</v>
      </c>
      <c r="H266" s="11">
        <v>0</v>
      </c>
    </row>
    <row r="267" spans="1:8" s="72" customFormat="1" ht="12.75">
      <c r="A267" s="11">
        <v>228</v>
      </c>
      <c r="B267" s="11"/>
      <c r="C267" s="12" t="s">
        <v>125</v>
      </c>
      <c r="D267" s="12" t="s">
        <v>100</v>
      </c>
      <c r="E267" s="11"/>
      <c r="F267" s="11">
        <v>34.5</v>
      </c>
      <c r="G267" s="11">
        <v>2.02</v>
      </c>
      <c r="H267" s="11">
        <v>0</v>
      </c>
    </row>
    <row r="268" spans="1:8" s="72" customFormat="1" ht="12.75">
      <c r="A268" s="11">
        <v>229</v>
      </c>
      <c r="B268" s="11"/>
      <c r="C268" s="12" t="s">
        <v>125</v>
      </c>
      <c r="D268" s="12" t="s">
        <v>101</v>
      </c>
      <c r="E268" s="11">
        <v>1917</v>
      </c>
      <c r="F268" s="11">
        <v>113.1</v>
      </c>
      <c r="G268" s="11">
        <v>7.44</v>
      </c>
      <c r="H268" s="11">
        <v>0</v>
      </c>
    </row>
    <row r="269" spans="1:8" s="72" customFormat="1" ht="12.75">
      <c r="A269" s="11">
        <v>230</v>
      </c>
      <c r="B269" s="11"/>
      <c r="C269" s="12" t="s">
        <v>125</v>
      </c>
      <c r="D269" s="12" t="s">
        <v>102</v>
      </c>
      <c r="E269" s="11">
        <v>1958</v>
      </c>
      <c r="F269" s="11">
        <v>138.3</v>
      </c>
      <c r="G269" s="11">
        <v>11.6</v>
      </c>
      <c r="H269" s="11">
        <v>0</v>
      </c>
    </row>
    <row r="270" spans="1:8" s="72" customFormat="1" ht="12.75">
      <c r="A270" s="11">
        <v>231</v>
      </c>
      <c r="B270" s="11"/>
      <c r="C270" s="12" t="s">
        <v>125</v>
      </c>
      <c r="D270" s="12" t="s">
        <v>103</v>
      </c>
      <c r="E270" s="11">
        <v>1979</v>
      </c>
      <c r="F270" s="11">
        <v>59.4</v>
      </c>
      <c r="G270" s="11">
        <v>14.7</v>
      </c>
      <c r="H270" s="11">
        <v>5.6</v>
      </c>
    </row>
    <row r="271" spans="1:8" s="72" customFormat="1" ht="12.75">
      <c r="A271" s="11">
        <v>232</v>
      </c>
      <c r="B271" s="11"/>
      <c r="C271" s="12" t="s">
        <v>125</v>
      </c>
      <c r="D271" s="12" t="s">
        <v>259</v>
      </c>
      <c r="E271" s="11">
        <v>1987</v>
      </c>
      <c r="F271" s="11">
        <v>58.6</v>
      </c>
      <c r="G271" s="11">
        <v>159.37</v>
      </c>
      <c r="H271" s="11">
        <v>100.67</v>
      </c>
    </row>
    <row r="272" spans="1:8" s="72" customFormat="1" ht="12.75">
      <c r="A272" s="11">
        <v>233</v>
      </c>
      <c r="B272" s="11"/>
      <c r="C272" s="12" t="s">
        <v>125</v>
      </c>
      <c r="D272" s="12" t="s">
        <v>150</v>
      </c>
      <c r="E272" s="11">
        <v>1983</v>
      </c>
      <c r="F272" s="11">
        <v>85.3</v>
      </c>
      <c r="G272" s="11">
        <v>22.55</v>
      </c>
      <c r="H272" s="11">
        <v>0</v>
      </c>
    </row>
    <row r="273" spans="1:8" s="72" customFormat="1" ht="25.5">
      <c r="A273" s="11">
        <v>234</v>
      </c>
      <c r="B273" s="11"/>
      <c r="C273" s="12" t="s">
        <v>151</v>
      </c>
      <c r="D273" s="12" t="s">
        <v>152</v>
      </c>
      <c r="E273" s="11">
        <v>1939</v>
      </c>
      <c r="F273" s="11">
        <v>51</v>
      </c>
      <c r="G273" s="11">
        <v>22.52</v>
      </c>
      <c r="H273" s="11">
        <v>0</v>
      </c>
    </row>
    <row r="274" spans="1:8" s="72" customFormat="1" ht="12.75">
      <c r="A274" s="11">
        <v>235</v>
      </c>
      <c r="B274" s="11"/>
      <c r="C274" s="12" t="s">
        <v>125</v>
      </c>
      <c r="D274" s="12" t="s">
        <v>260</v>
      </c>
      <c r="E274" s="11">
        <v>1979</v>
      </c>
      <c r="F274" s="11">
        <v>71.8</v>
      </c>
      <c r="G274" s="11">
        <v>23.13</v>
      </c>
      <c r="H274" s="11">
        <v>0</v>
      </c>
    </row>
    <row r="275" spans="1:8" s="72" customFormat="1" ht="12.75">
      <c r="A275" s="11">
        <v>236</v>
      </c>
      <c r="B275" s="11"/>
      <c r="C275" s="12" t="s">
        <v>125</v>
      </c>
      <c r="D275" s="12" t="s">
        <v>261</v>
      </c>
      <c r="E275" s="11">
        <v>1962</v>
      </c>
      <c r="F275" s="11">
        <v>57.7</v>
      </c>
      <c r="G275" s="11">
        <v>13.39</v>
      </c>
      <c r="H275" s="11">
        <v>0</v>
      </c>
    </row>
    <row r="276" spans="1:8" s="72" customFormat="1" ht="12.75">
      <c r="A276" s="11">
        <v>237</v>
      </c>
      <c r="B276" s="11"/>
      <c r="C276" s="12" t="s">
        <v>125</v>
      </c>
      <c r="D276" s="12" t="s">
        <v>153</v>
      </c>
      <c r="E276" s="11">
        <v>1971</v>
      </c>
      <c r="F276" s="11">
        <v>56.5</v>
      </c>
      <c r="G276" s="11">
        <v>15.55</v>
      </c>
      <c r="H276" s="11">
        <v>0</v>
      </c>
    </row>
    <row r="277" spans="1:8" s="72" customFormat="1" ht="12.75">
      <c r="A277" s="11">
        <v>238</v>
      </c>
      <c r="B277" s="11"/>
      <c r="C277" s="12" t="s">
        <v>125</v>
      </c>
      <c r="D277" s="12" t="s">
        <v>154</v>
      </c>
      <c r="E277" s="11"/>
      <c r="F277" s="11">
        <v>35.6</v>
      </c>
      <c r="G277" s="11">
        <v>0</v>
      </c>
      <c r="H277" s="11">
        <v>0</v>
      </c>
    </row>
    <row r="278" spans="1:8" s="72" customFormat="1" ht="12.75">
      <c r="A278" s="11">
        <v>239</v>
      </c>
      <c r="B278" s="11"/>
      <c r="C278" s="12" t="s">
        <v>125</v>
      </c>
      <c r="D278" s="12" t="s">
        <v>155</v>
      </c>
      <c r="E278" s="11"/>
      <c r="F278" s="11">
        <v>84.9</v>
      </c>
      <c r="G278" s="11">
        <v>12.52</v>
      </c>
      <c r="H278" s="11">
        <v>0</v>
      </c>
    </row>
    <row r="279" spans="1:8" s="72" customFormat="1" ht="25.5">
      <c r="A279" s="11">
        <v>240</v>
      </c>
      <c r="B279" s="11"/>
      <c r="C279" s="12" t="s">
        <v>151</v>
      </c>
      <c r="D279" s="12" t="s">
        <v>262</v>
      </c>
      <c r="E279" s="11">
        <v>1959</v>
      </c>
      <c r="F279" s="11">
        <v>52.5</v>
      </c>
      <c r="G279" s="11">
        <v>11.18</v>
      </c>
      <c r="H279" s="11">
        <v>1.75</v>
      </c>
    </row>
    <row r="280" spans="1:8" s="72" customFormat="1" ht="12.75">
      <c r="A280" s="11">
        <v>241</v>
      </c>
      <c r="B280" s="11"/>
      <c r="C280" s="12" t="s">
        <v>125</v>
      </c>
      <c r="D280" s="12" t="s">
        <v>156</v>
      </c>
      <c r="E280" s="11"/>
      <c r="F280" s="11">
        <v>21</v>
      </c>
      <c r="G280" s="11">
        <v>3.7</v>
      </c>
      <c r="H280" s="11">
        <v>0</v>
      </c>
    </row>
    <row r="281" spans="1:8" s="72" customFormat="1" ht="12.75">
      <c r="A281" s="11">
        <v>242</v>
      </c>
      <c r="B281" s="11"/>
      <c r="C281" s="12" t="s">
        <v>125</v>
      </c>
      <c r="D281" s="12" t="s">
        <v>263</v>
      </c>
      <c r="E281" s="11">
        <v>1964</v>
      </c>
      <c r="F281" s="11">
        <v>53.1</v>
      </c>
      <c r="G281" s="11">
        <v>31.21</v>
      </c>
      <c r="H281" s="11">
        <v>0</v>
      </c>
    </row>
    <row r="282" spans="1:8" s="72" customFormat="1" ht="38.25">
      <c r="A282" s="11">
        <v>243</v>
      </c>
      <c r="B282" s="11"/>
      <c r="C282" s="12" t="s">
        <v>126</v>
      </c>
      <c r="D282" s="12" t="s">
        <v>264</v>
      </c>
      <c r="E282" s="11">
        <v>1985</v>
      </c>
      <c r="F282" s="11">
        <v>99.6</v>
      </c>
      <c r="G282" s="11">
        <v>26.94</v>
      </c>
      <c r="H282" s="11">
        <v>0</v>
      </c>
    </row>
    <row r="283" spans="1:8" s="72" customFormat="1" ht="38.25">
      <c r="A283" s="11">
        <v>244</v>
      </c>
      <c r="B283" s="11"/>
      <c r="C283" s="12" t="s">
        <v>126</v>
      </c>
      <c r="D283" s="12" t="s">
        <v>157</v>
      </c>
      <c r="E283" s="11">
        <v>1963</v>
      </c>
      <c r="F283" s="11">
        <v>63.8</v>
      </c>
      <c r="G283" s="11">
        <v>11.34</v>
      </c>
      <c r="H283" s="11">
        <v>0</v>
      </c>
    </row>
    <row r="284" spans="1:8" s="72" customFormat="1" ht="38.25">
      <c r="A284" s="11">
        <v>245</v>
      </c>
      <c r="B284" s="11"/>
      <c r="C284" s="12" t="s">
        <v>126</v>
      </c>
      <c r="D284" s="12" t="s">
        <v>265</v>
      </c>
      <c r="E284" s="11">
        <v>2010</v>
      </c>
      <c r="F284" s="11">
        <v>350.2</v>
      </c>
      <c r="G284" s="11">
        <v>80.59</v>
      </c>
      <c r="H284" s="11">
        <v>0</v>
      </c>
    </row>
    <row r="285" spans="1:8" s="72" customFormat="1" ht="25.5">
      <c r="A285" s="11">
        <v>246</v>
      </c>
      <c r="B285" s="11"/>
      <c r="C285" s="12" t="s">
        <v>158</v>
      </c>
      <c r="D285" s="12" t="s">
        <v>97</v>
      </c>
      <c r="E285" s="11">
        <v>1984</v>
      </c>
      <c r="F285" s="11">
        <v>97.5</v>
      </c>
      <c r="G285" s="11">
        <v>10.57</v>
      </c>
      <c r="H285" s="11">
        <v>2.35</v>
      </c>
    </row>
    <row r="286" spans="1:8" s="72" customFormat="1" ht="38.25">
      <c r="A286" s="11">
        <v>247</v>
      </c>
      <c r="B286" s="11"/>
      <c r="C286" s="12" t="s">
        <v>126</v>
      </c>
      <c r="D286" s="12" t="s">
        <v>159</v>
      </c>
      <c r="E286" s="11">
        <v>1950</v>
      </c>
      <c r="F286" s="11">
        <v>110.6</v>
      </c>
      <c r="G286" s="11">
        <v>22.31</v>
      </c>
      <c r="H286" s="11">
        <v>0</v>
      </c>
    </row>
    <row r="287" spans="1:8" s="72" customFormat="1" ht="38.25">
      <c r="A287" s="11">
        <v>248</v>
      </c>
      <c r="B287" s="11"/>
      <c r="C287" s="12" t="s">
        <v>126</v>
      </c>
      <c r="D287" s="12" t="s">
        <v>160</v>
      </c>
      <c r="E287" s="11">
        <v>1986</v>
      </c>
      <c r="F287" s="11">
        <v>159.6</v>
      </c>
      <c r="G287" s="11">
        <v>0</v>
      </c>
      <c r="H287" s="11">
        <v>0</v>
      </c>
    </row>
    <row r="288" spans="1:8" s="72" customFormat="1" ht="38.25">
      <c r="A288" s="11">
        <v>249</v>
      </c>
      <c r="B288" s="11"/>
      <c r="C288" s="12" t="s">
        <v>126</v>
      </c>
      <c r="D288" s="12" t="s">
        <v>266</v>
      </c>
      <c r="E288" s="11"/>
      <c r="F288" s="11">
        <v>62.8</v>
      </c>
      <c r="G288" s="11">
        <v>14.5</v>
      </c>
      <c r="H288" s="11">
        <v>0</v>
      </c>
    </row>
    <row r="289" spans="1:8" s="72" customFormat="1" ht="38.25">
      <c r="A289" s="11">
        <v>250</v>
      </c>
      <c r="B289" s="11"/>
      <c r="C289" s="12" t="s">
        <v>184</v>
      </c>
      <c r="D289" s="12" t="s">
        <v>185</v>
      </c>
      <c r="E289" s="11">
        <v>1958</v>
      </c>
      <c r="F289" s="11">
        <v>624.1</v>
      </c>
      <c r="G289" s="11">
        <v>186.73</v>
      </c>
      <c r="H289" s="11">
        <v>0</v>
      </c>
    </row>
    <row r="290" spans="1:8" s="72" customFormat="1" ht="25.5">
      <c r="A290" s="11">
        <v>251</v>
      </c>
      <c r="B290" s="11"/>
      <c r="C290" s="12" t="s">
        <v>186</v>
      </c>
      <c r="D290" s="12" t="s">
        <v>187</v>
      </c>
      <c r="E290" s="11">
        <v>1937</v>
      </c>
      <c r="F290" s="11">
        <v>377.8</v>
      </c>
      <c r="G290" s="11">
        <v>82.26</v>
      </c>
      <c r="H290" s="11">
        <v>0</v>
      </c>
    </row>
    <row r="291" spans="1:8" s="72" customFormat="1" ht="25.5">
      <c r="A291" s="11">
        <v>252</v>
      </c>
      <c r="B291" s="11"/>
      <c r="C291" s="12" t="s">
        <v>188</v>
      </c>
      <c r="D291" s="12" t="s">
        <v>187</v>
      </c>
      <c r="E291" s="11">
        <v>1950</v>
      </c>
      <c r="F291" s="11">
        <v>213.1</v>
      </c>
      <c r="G291" s="11">
        <v>2.28</v>
      </c>
      <c r="H291" s="11">
        <v>0</v>
      </c>
    </row>
    <row r="292" spans="1:8" s="72" customFormat="1" ht="38.25">
      <c r="A292" s="11">
        <v>253</v>
      </c>
      <c r="B292" s="11"/>
      <c r="C292" s="12" t="s">
        <v>220</v>
      </c>
      <c r="D292" s="12" t="s">
        <v>221</v>
      </c>
      <c r="E292" s="11">
        <v>1996</v>
      </c>
      <c r="F292" s="11">
        <v>791.2</v>
      </c>
      <c r="G292" s="11">
        <v>1062.2</v>
      </c>
      <c r="H292" s="11">
        <v>258.7</v>
      </c>
    </row>
    <row r="293" spans="1:8" s="72" customFormat="1" ht="76.5">
      <c r="A293" s="22"/>
      <c r="B293" s="27" t="s">
        <v>204</v>
      </c>
      <c r="C293" s="24"/>
      <c r="D293" s="24"/>
      <c r="E293" s="22"/>
      <c r="F293" s="56">
        <f>F294+F295+F296+SUM(F264:F292)</f>
        <v>5826.7</v>
      </c>
      <c r="G293" s="28">
        <f>SUM(G294+G295+G296)</f>
        <v>77.60000000000001</v>
      </c>
      <c r="H293" s="28">
        <f>SUM(H294+H295+H296)</f>
        <v>8.7</v>
      </c>
    </row>
    <row r="294" spans="1:8" s="72" customFormat="1" ht="38.25">
      <c r="A294" s="11">
        <v>254</v>
      </c>
      <c r="B294" s="11"/>
      <c r="C294" s="9" t="s">
        <v>35</v>
      </c>
      <c r="D294" s="9" t="s">
        <v>222</v>
      </c>
      <c r="E294" s="10">
        <v>1917</v>
      </c>
      <c r="F294" s="10">
        <v>252.8</v>
      </c>
      <c r="G294" s="10">
        <v>48.2</v>
      </c>
      <c r="H294" s="10">
        <v>6.3</v>
      </c>
    </row>
    <row r="295" spans="1:8" s="71" customFormat="1" ht="25.5">
      <c r="A295" s="11">
        <v>255</v>
      </c>
      <c r="B295" s="11"/>
      <c r="C295" s="9" t="s">
        <v>36</v>
      </c>
      <c r="D295" s="9" t="s">
        <v>223</v>
      </c>
      <c r="E295" s="10">
        <v>1917</v>
      </c>
      <c r="F295" s="10">
        <v>154.2</v>
      </c>
      <c r="G295" s="10">
        <v>28.7</v>
      </c>
      <c r="H295" s="10">
        <v>2.4</v>
      </c>
    </row>
    <row r="296" spans="1:8" s="71" customFormat="1" ht="25.5">
      <c r="A296" s="19">
        <v>256</v>
      </c>
      <c r="B296" s="11"/>
      <c r="C296" s="9" t="s">
        <v>37</v>
      </c>
      <c r="D296" s="9" t="s">
        <v>224</v>
      </c>
      <c r="E296" s="10">
        <v>1994</v>
      </c>
      <c r="F296" s="10">
        <v>4.1</v>
      </c>
      <c r="G296" s="10">
        <v>0.7</v>
      </c>
      <c r="H296" s="10">
        <v>0</v>
      </c>
    </row>
    <row r="297" spans="1:8" s="71" customFormat="1" ht="38.25">
      <c r="A297" s="22"/>
      <c r="B297" s="27" t="s">
        <v>59</v>
      </c>
      <c r="C297" s="24"/>
      <c r="D297" s="24"/>
      <c r="E297" s="24"/>
      <c r="F297" s="29">
        <f>SUM(F298+F299+F300+F301+F302+F303+F304+F305)</f>
        <v>4119.1</v>
      </c>
      <c r="G297" s="26">
        <f>SUM(G298+G299+G300+G301+G302+G303+G304+G305+G306)</f>
        <v>2506.63</v>
      </c>
      <c r="H297" s="26">
        <f>SUM(H298+H299+H300+H301+H302+H303+H304+H305+H306)</f>
        <v>1278.788</v>
      </c>
    </row>
    <row r="298" spans="1:8" s="71" customFormat="1" ht="25.5">
      <c r="A298" s="19">
        <v>257</v>
      </c>
      <c r="B298" s="16"/>
      <c r="C298" s="12" t="s">
        <v>136</v>
      </c>
      <c r="D298" s="12" t="s">
        <v>96</v>
      </c>
      <c r="E298" s="11">
        <v>1949</v>
      </c>
      <c r="F298" s="18">
        <v>242.9</v>
      </c>
      <c r="G298" s="18">
        <v>70.867</v>
      </c>
      <c r="H298" s="18">
        <v>0</v>
      </c>
    </row>
    <row r="299" spans="1:8" s="72" customFormat="1" ht="38.25">
      <c r="A299" s="19">
        <v>258</v>
      </c>
      <c r="B299" s="11"/>
      <c r="C299" s="12" t="s">
        <v>135</v>
      </c>
      <c r="D299" s="12" t="s">
        <v>270</v>
      </c>
      <c r="E299" s="11">
        <v>2005</v>
      </c>
      <c r="F299" s="18">
        <v>234.4</v>
      </c>
      <c r="G299" s="18">
        <v>53.054</v>
      </c>
      <c r="H299" s="18">
        <v>0</v>
      </c>
    </row>
    <row r="300" spans="1:8" s="72" customFormat="1" ht="51">
      <c r="A300" s="19">
        <v>259</v>
      </c>
      <c r="B300" s="11"/>
      <c r="C300" s="12" t="s">
        <v>134</v>
      </c>
      <c r="D300" s="12" t="s">
        <v>94</v>
      </c>
      <c r="E300" s="11">
        <v>1970</v>
      </c>
      <c r="F300" s="18">
        <v>545</v>
      </c>
      <c r="G300" s="11">
        <v>201.426</v>
      </c>
      <c r="H300" s="18">
        <v>0</v>
      </c>
    </row>
    <row r="301" spans="1:8" s="72" customFormat="1" ht="25.5">
      <c r="A301" s="19">
        <v>260</v>
      </c>
      <c r="B301" s="11"/>
      <c r="C301" s="12" t="s">
        <v>133</v>
      </c>
      <c r="D301" s="12" t="s">
        <v>95</v>
      </c>
      <c r="E301" s="11">
        <v>1971</v>
      </c>
      <c r="F301" s="18">
        <v>2507.2</v>
      </c>
      <c r="G301" s="18">
        <v>934.973</v>
      </c>
      <c r="H301" s="18">
        <v>72.312</v>
      </c>
    </row>
    <row r="302" spans="1:8" s="72" customFormat="1" ht="12.75">
      <c r="A302" s="19">
        <v>261</v>
      </c>
      <c r="B302" s="54"/>
      <c r="C302" s="48" t="s">
        <v>132</v>
      </c>
      <c r="D302" s="48" t="s">
        <v>271</v>
      </c>
      <c r="E302" s="47">
        <v>2004</v>
      </c>
      <c r="F302" s="47">
        <v>589.6</v>
      </c>
      <c r="G302" s="47">
        <v>29.666</v>
      </c>
      <c r="H302" s="47">
        <v>0</v>
      </c>
    </row>
    <row r="303" spans="1:8" s="72" customFormat="1" ht="12.75">
      <c r="A303" s="19">
        <v>262</v>
      </c>
      <c r="B303" s="54"/>
      <c r="C303" s="48" t="s">
        <v>131</v>
      </c>
      <c r="D303" s="48" t="s">
        <v>96</v>
      </c>
      <c r="E303" s="47">
        <v>1960</v>
      </c>
      <c r="F303" s="47"/>
      <c r="G303" s="47">
        <v>2.14</v>
      </c>
      <c r="H303" s="47">
        <v>0</v>
      </c>
    </row>
    <row r="304" spans="1:8" s="73" customFormat="1" ht="25.5">
      <c r="A304" s="19">
        <v>263</v>
      </c>
      <c r="B304" s="54"/>
      <c r="C304" s="48" t="s">
        <v>130</v>
      </c>
      <c r="D304" s="48" t="s">
        <v>96</v>
      </c>
      <c r="E304" s="47">
        <v>1960</v>
      </c>
      <c r="F304" s="47"/>
      <c r="G304" s="47">
        <v>2.488</v>
      </c>
      <c r="H304" s="47">
        <v>0</v>
      </c>
    </row>
    <row r="305" spans="1:8" s="73" customFormat="1" ht="12.75">
      <c r="A305" s="19">
        <v>264</v>
      </c>
      <c r="B305" s="54"/>
      <c r="C305" s="48" t="s">
        <v>129</v>
      </c>
      <c r="D305" s="48" t="s">
        <v>96</v>
      </c>
      <c r="E305" s="47">
        <v>1987</v>
      </c>
      <c r="F305" s="47"/>
      <c r="G305" s="47">
        <v>6.516</v>
      </c>
      <c r="H305" s="47">
        <v>0.976</v>
      </c>
    </row>
    <row r="306" spans="1:8" s="73" customFormat="1" ht="12.75">
      <c r="A306" s="19"/>
      <c r="B306" s="54"/>
      <c r="C306" s="48" t="s">
        <v>268</v>
      </c>
      <c r="D306" s="48" t="s">
        <v>269</v>
      </c>
      <c r="E306" s="47">
        <v>2016</v>
      </c>
      <c r="F306" s="47"/>
      <c r="G306" s="47">
        <v>1205.5</v>
      </c>
      <c r="H306" s="47">
        <v>1205.5</v>
      </c>
    </row>
    <row r="307" spans="1:8" s="73" customFormat="1" ht="25.5">
      <c r="A307" s="19"/>
      <c r="B307" s="27" t="s">
        <v>44</v>
      </c>
      <c r="C307" s="21"/>
      <c r="D307" s="21"/>
      <c r="E307" s="22"/>
      <c r="F307" s="32">
        <v>1253.4</v>
      </c>
      <c r="G307" s="26">
        <v>25.333</v>
      </c>
      <c r="H307" s="26">
        <v>17.984</v>
      </c>
    </row>
    <row r="308" spans="1:8" s="73" customFormat="1" ht="25.5">
      <c r="A308" s="11">
        <v>265</v>
      </c>
      <c r="B308" s="36"/>
      <c r="C308" s="34" t="s">
        <v>127</v>
      </c>
      <c r="D308" s="34" t="s">
        <v>104</v>
      </c>
      <c r="E308" s="32">
        <v>1916</v>
      </c>
      <c r="F308" s="32">
        <v>1253.4</v>
      </c>
      <c r="G308" s="32">
        <v>25.333</v>
      </c>
      <c r="H308" s="32">
        <v>17.984</v>
      </c>
    </row>
    <row r="309" spans="1:8" s="73" customFormat="1" ht="12.75">
      <c r="A309" s="11"/>
      <c r="B309" s="57"/>
      <c r="C309" s="13"/>
      <c r="D309" s="13"/>
      <c r="E309" s="13"/>
      <c r="F309" s="16"/>
      <c r="G309" s="16"/>
      <c r="H309" s="16"/>
    </row>
    <row r="310" spans="1:8" s="73" customFormat="1" ht="89.25">
      <c r="A310" s="17"/>
      <c r="B310" s="27" t="s">
        <v>168</v>
      </c>
      <c r="C310" s="24"/>
      <c r="D310" s="24"/>
      <c r="E310" s="22"/>
      <c r="F310" s="58">
        <f>SUM(F311+F312+F313+F315+F316+F317+F318+F319+F320+F321+F322+F323+F324+F325+F326+F327+F328+F329+F330+F331+F332+F333+F334+F335+F336+F337+F338+F339+F340+F341+F342+F343+F344+F345+F346+F347+F348+F349+F350+F351+F352+F353+F354+F355+F356)</f>
        <v>12568.960000000003</v>
      </c>
      <c r="G310" s="25">
        <f>SUM(G311+G312+G313+G314+G315+G316+G317+G318+G319+G320+G321+G322+G323+G324+G325+G326+G327+G328+G329+G330+G331+G332+G333+G334+G335+G336+G337+G338+G339+G340+G341+G342+G343+G344+G345+G346+G347+G348+G349+G350+G351+G352+G353+G354+G356)</f>
        <v>7194.004999999999</v>
      </c>
      <c r="H310" s="25">
        <f>SUM(H311+H312+H313+H314+H315+H316+H317+H318+H319+H320+H321+H322+H323+H324+H325+H326+H327+H328+H329+H330+H331+H332+H333+H334+H335+H336+H337+H338+H339+H340+H341+H342+H343+H344+H345+H346+H347+H348+H349+H350+H351+H352+H353+H354+H356)</f>
        <v>382.41</v>
      </c>
    </row>
    <row r="311" spans="1:8" s="73" customFormat="1" ht="12.75">
      <c r="A311" s="11">
        <v>266</v>
      </c>
      <c r="B311" s="12"/>
      <c r="C311" s="75" t="s">
        <v>279</v>
      </c>
      <c r="D311" s="12" t="s">
        <v>274</v>
      </c>
      <c r="E311" s="11">
        <v>1967</v>
      </c>
      <c r="F311" s="18">
        <v>1146</v>
      </c>
      <c r="G311" s="18">
        <v>584.72</v>
      </c>
      <c r="H311" s="52">
        <v>160.236</v>
      </c>
    </row>
    <row r="312" spans="1:8" s="73" customFormat="1" ht="12.75">
      <c r="A312" s="11">
        <v>267</v>
      </c>
      <c r="B312" s="11"/>
      <c r="C312" s="75" t="s">
        <v>280</v>
      </c>
      <c r="D312" s="12" t="s">
        <v>316</v>
      </c>
      <c r="E312" s="11">
        <v>1967</v>
      </c>
      <c r="F312" s="18"/>
      <c r="G312" s="18">
        <v>9.22</v>
      </c>
      <c r="H312" s="18">
        <v>2.53</v>
      </c>
    </row>
    <row r="313" spans="1:8" s="73" customFormat="1" ht="12.75">
      <c r="A313" s="11">
        <v>268</v>
      </c>
      <c r="B313" s="11"/>
      <c r="C313" s="75" t="s">
        <v>281</v>
      </c>
      <c r="D313" s="12" t="s">
        <v>275</v>
      </c>
      <c r="E313" s="11">
        <v>1910</v>
      </c>
      <c r="F313" s="18">
        <v>1114.3</v>
      </c>
      <c r="G313" s="18">
        <v>797.92</v>
      </c>
      <c r="H313" s="18">
        <v>59.588</v>
      </c>
    </row>
    <row r="314" spans="1:8" s="73" customFormat="1" ht="12.75">
      <c r="A314" s="11">
        <v>269</v>
      </c>
      <c r="B314" s="11"/>
      <c r="C314" s="75" t="s">
        <v>282</v>
      </c>
      <c r="D314" s="12" t="s">
        <v>276</v>
      </c>
      <c r="E314" s="11">
        <v>1906</v>
      </c>
      <c r="F314" s="11">
        <v>1263.7</v>
      </c>
      <c r="G314" s="11">
        <v>504.63</v>
      </c>
      <c r="H314" s="52">
        <v>108.236</v>
      </c>
    </row>
    <row r="315" spans="1:8" s="73" customFormat="1" ht="12.75">
      <c r="A315" s="11">
        <v>270</v>
      </c>
      <c r="B315" s="11"/>
      <c r="C315" s="75" t="s">
        <v>283</v>
      </c>
      <c r="D315" s="12" t="s">
        <v>277</v>
      </c>
      <c r="E315" s="11">
        <v>1954</v>
      </c>
      <c r="F315" s="11"/>
      <c r="G315" s="11">
        <v>3.04</v>
      </c>
      <c r="H315" s="52">
        <v>0.288</v>
      </c>
    </row>
    <row r="316" spans="1:8" s="73" customFormat="1" ht="12.75">
      <c r="A316" s="11">
        <v>271</v>
      </c>
      <c r="B316" s="11"/>
      <c r="C316" s="75" t="s">
        <v>284</v>
      </c>
      <c r="D316" s="12" t="s">
        <v>276</v>
      </c>
      <c r="E316" s="11">
        <v>1960</v>
      </c>
      <c r="F316" s="11"/>
      <c r="G316" s="50">
        <v>1.1</v>
      </c>
      <c r="H316" s="52">
        <v>0</v>
      </c>
    </row>
    <row r="317" spans="1:8" s="73" customFormat="1" ht="12.75">
      <c r="A317" s="11">
        <v>272</v>
      </c>
      <c r="B317" s="11"/>
      <c r="C317" s="75" t="s">
        <v>285</v>
      </c>
      <c r="D317" s="12" t="s">
        <v>276</v>
      </c>
      <c r="E317" s="11">
        <v>1960</v>
      </c>
      <c r="F317" s="11"/>
      <c r="G317" s="11">
        <v>1.61</v>
      </c>
      <c r="H317" s="52">
        <v>0</v>
      </c>
    </row>
    <row r="318" spans="1:8" s="73" customFormat="1" ht="25.5">
      <c r="A318" s="11">
        <v>273</v>
      </c>
      <c r="B318" s="11"/>
      <c r="C318" s="75" t="s">
        <v>286</v>
      </c>
      <c r="D318" s="12" t="s">
        <v>276</v>
      </c>
      <c r="E318" s="11">
        <v>1969</v>
      </c>
      <c r="F318" s="11"/>
      <c r="G318" s="11">
        <v>9.29</v>
      </c>
      <c r="H318" s="52">
        <v>0</v>
      </c>
    </row>
    <row r="319" spans="1:8" s="73" customFormat="1" ht="12.75">
      <c r="A319" s="11">
        <v>274</v>
      </c>
      <c r="B319" s="11"/>
      <c r="C319" s="75" t="s">
        <v>280</v>
      </c>
      <c r="D319" s="12" t="s">
        <v>276</v>
      </c>
      <c r="E319" s="11">
        <v>1956</v>
      </c>
      <c r="F319" s="11"/>
      <c r="G319" s="11">
        <v>359.64</v>
      </c>
      <c r="H319" s="52">
        <v>26.858</v>
      </c>
    </row>
    <row r="320" spans="1:8" s="73" customFormat="1" ht="12.75">
      <c r="A320" s="11">
        <v>275</v>
      </c>
      <c r="B320" s="11"/>
      <c r="C320" s="75" t="s">
        <v>287</v>
      </c>
      <c r="D320" s="12" t="s">
        <v>276</v>
      </c>
      <c r="E320" s="11">
        <v>1956</v>
      </c>
      <c r="F320" s="11"/>
      <c r="G320" s="50">
        <v>25.5</v>
      </c>
      <c r="H320" s="52">
        <v>0</v>
      </c>
    </row>
    <row r="321" spans="1:8" s="73" customFormat="1" ht="12.75">
      <c r="A321" s="11">
        <v>276</v>
      </c>
      <c r="B321" s="11"/>
      <c r="C321" s="75" t="s">
        <v>288</v>
      </c>
      <c r="D321" s="12" t="s">
        <v>272</v>
      </c>
      <c r="E321" s="11">
        <v>1953</v>
      </c>
      <c r="F321" s="11">
        <v>465.9</v>
      </c>
      <c r="G321" s="50">
        <v>14</v>
      </c>
      <c r="H321" s="52">
        <v>10.25</v>
      </c>
    </row>
    <row r="322" spans="1:8" s="73" customFormat="1" ht="12.75">
      <c r="A322" s="11">
        <v>277</v>
      </c>
      <c r="B322" s="11"/>
      <c r="C322" s="17" t="s">
        <v>75</v>
      </c>
      <c r="D322" s="17" t="s">
        <v>72</v>
      </c>
      <c r="E322" s="11">
        <v>1946</v>
      </c>
      <c r="F322" s="11">
        <v>220</v>
      </c>
      <c r="G322" s="11">
        <v>13.33</v>
      </c>
      <c r="H322" s="52">
        <v>0.944</v>
      </c>
    </row>
    <row r="323" spans="1:8" s="73" customFormat="1" ht="12.75">
      <c r="A323" s="11">
        <v>278</v>
      </c>
      <c r="B323" s="11"/>
      <c r="C323" s="17" t="s">
        <v>74</v>
      </c>
      <c r="D323" s="17" t="s">
        <v>72</v>
      </c>
      <c r="E323" s="11">
        <v>1946</v>
      </c>
      <c r="F323" s="11">
        <v>98.4</v>
      </c>
      <c r="G323" s="11">
        <v>5.96</v>
      </c>
      <c r="H323" s="52">
        <v>0.445</v>
      </c>
    </row>
    <row r="324" spans="1:8" s="73" customFormat="1" ht="12.75">
      <c r="A324" s="11">
        <v>279</v>
      </c>
      <c r="B324" s="11"/>
      <c r="C324" s="17" t="s">
        <v>73</v>
      </c>
      <c r="D324" s="17" t="s">
        <v>72</v>
      </c>
      <c r="E324" s="11">
        <v>1946</v>
      </c>
      <c r="F324" s="11">
        <v>115</v>
      </c>
      <c r="G324" s="11">
        <v>6.97</v>
      </c>
      <c r="H324" s="52">
        <v>0.521</v>
      </c>
    </row>
    <row r="325" spans="1:8" s="73" customFormat="1" ht="12.75">
      <c r="A325" s="11">
        <v>280</v>
      </c>
      <c r="B325" s="11"/>
      <c r="C325" s="75" t="s">
        <v>289</v>
      </c>
      <c r="D325" s="12" t="s">
        <v>273</v>
      </c>
      <c r="E325" s="11">
        <v>1953</v>
      </c>
      <c r="F325" s="11">
        <v>124.3</v>
      </c>
      <c r="G325" s="52">
        <v>0.035</v>
      </c>
      <c r="H325" s="50">
        <v>0.035</v>
      </c>
    </row>
    <row r="326" spans="1:8" s="73" customFormat="1" ht="12.75">
      <c r="A326" s="11">
        <v>281</v>
      </c>
      <c r="B326" s="11"/>
      <c r="C326" s="75" t="s">
        <v>290</v>
      </c>
      <c r="D326" s="12" t="s">
        <v>276</v>
      </c>
      <c r="E326" s="11">
        <v>2014</v>
      </c>
      <c r="F326" s="11"/>
      <c r="G326" s="50">
        <v>5.85</v>
      </c>
      <c r="H326" s="52">
        <v>5.042</v>
      </c>
    </row>
    <row r="327" spans="1:8" s="73" customFormat="1" ht="25.5">
      <c r="A327" s="11">
        <v>282</v>
      </c>
      <c r="B327" s="11"/>
      <c r="C327" s="76" t="s">
        <v>291</v>
      </c>
      <c r="D327" s="12" t="s">
        <v>214</v>
      </c>
      <c r="E327" s="51">
        <v>1960</v>
      </c>
      <c r="F327" s="11">
        <v>515</v>
      </c>
      <c r="G327" s="52">
        <v>88.71</v>
      </c>
      <c r="H327" s="52">
        <v>0</v>
      </c>
    </row>
    <row r="328" spans="1:8" s="73" customFormat="1" ht="25.5">
      <c r="A328" s="11">
        <v>283</v>
      </c>
      <c r="B328" s="11"/>
      <c r="C328" s="76" t="s">
        <v>292</v>
      </c>
      <c r="D328" s="12"/>
      <c r="E328" s="51">
        <v>1960</v>
      </c>
      <c r="F328" s="11">
        <v>64</v>
      </c>
      <c r="G328" s="52">
        <v>10.967</v>
      </c>
      <c r="H328" s="52">
        <v>0</v>
      </c>
    </row>
    <row r="329" spans="1:8" s="73" customFormat="1" ht="12.75">
      <c r="A329" s="11">
        <v>284</v>
      </c>
      <c r="B329" s="11"/>
      <c r="C329" s="76" t="s">
        <v>293</v>
      </c>
      <c r="D329" s="12"/>
      <c r="E329" s="51">
        <v>1985</v>
      </c>
      <c r="F329" s="11">
        <v>30</v>
      </c>
      <c r="G329" s="52">
        <v>2.404</v>
      </c>
      <c r="H329" s="52">
        <v>0</v>
      </c>
    </row>
    <row r="330" spans="1:8" s="73" customFormat="1" ht="12.75">
      <c r="A330" s="11">
        <v>285</v>
      </c>
      <c r="B330" s="11"/>
      <c r="C330" s="76" t="s">
        <v>294</v>
      </c>
      <c r="D330" s="12"/>
      <c r="E330" s="51">
        <v>1974</v>
      </c>
      <c r="F330" s="11">
        <v>40</v>
      </c>
      <c r="G330" s="52">
        <v>3.108</v>
      </c>
      <c r="H330" s="52">
        <v>0</v>
      </c>
    </row>
    <row r="331" spans="1:8" s="73" customFormat="1" ht="12.75">
      <c r="A331" s="11">
        <v>286</v>
      </c>
      <c r="B331" s="11"/>
      <c r="C331" s="76" t="s">
        <v>295</v>
      </c>
      <c r="D331" s="12"/>
      <c r="E331" s="51">
        <v>2010</v>
      </c>
      <c r="F331" s="11"/>
      <c r="G331" s="52">
        <v>3</v>
      </c>
      <c r="H331" s="52">
        <v>1.757</v>
      </c>
    </row>
    <row r="332" spans="1:8" s="73" customFormat="1" ht="12.75">
      <c r="A332" s="11">
        <v>287</v>
      </c>
      <c r="B332" s="11"/>
      <c r="C332" s="76" t="s">
        <v>296</v>
      </c>
      <c r="D332" s="12"/>
      <c r="E332" s="51">
        <v>2010</v>
      </c>
      <c r="F332" s="31"/>
      <c r="G332" s="52">
        <v>8</v>
      </c>
      <c r="H332" s="52">
        <v>5.68</v>
      </c>
    </row>
    <row r="333" spans="1:8" s="73" customFormat="1" ht="25.5">
      <c r="A333" s="11">
        <v>288</v>
      </c>
      <c r="B333" s="11"/>
      <c r="C333" s="76" t="s">
        <v>297</v>
      </c>
      <c r="D333" s="12" t="s">
        <v>318</v>
      </c>
      <c r="E333" s="51">
        <v>1911</v>
      </c>
      <c r="F333" s="16">
        <v>407.7</v>
      </c>
      <c r="G333" s="52">
        <v>58.083</v>
      </c>
      <c r="H333" s="52">
        <v>0</v>
      </c>
    </row>
    <row r="334" spans="1:8" s="73" customFormat="1" ht="12.75">
      <c r="A334" s="11">
        <v>289</v>
      </c>
      <c r="B334" s="11"/>
      <c r="C334" s="76" t="s">
        <v>298</v>
      </c>
      <c r="D334" s="12"/>
      <c r="E334" s="51">
        <v>1960</v>
      </c>
      <c r="F334" s="11">
        <v>43.5</v>
      </c>
      <c r="G334" s="52">
        <v>1.654</v>
      </c>
      <c r="H334" s="52">
        <v>0</v>
      </c>
    </row>
    <row r="335" spans="1:8" s="73" customFormat="1" ht="12.75">
      <c r="A335" s="11">
        <v>290</v>
      </c>
      <c r="B335" s="11"/>
      <c r="C335" s="76" t="s">
        <v>299</v>
      </c>
      <c r="D335" s="12"/>
      <c r="E335" s="51">
        <v>1960</v>
      </c>
      <c r="F335" s="11">
        <v>6</v>
      </c>
      <c r="G335" s="52">
        <v>1.652</v>
      </c>
      <c r="H335" s="52">
        <v>0</v>
      </c>
    </row>
    <row r="336" spans="1:8" s="73" customFormat="1" ht="25.5">
      <c r="A336" s="11">
        <v>291</v>
      </c>
      <c r="B336" s="11"/>
      <c r="C336" s="76" t="s">
        <v>300</v>
      </c>
      <c r="D336" s="12" t="s">
        <v>319</v>
      </c>
      <c r="E336" s="51">
        <v>1900</v>
      </c>
      <c r="F336" s="11">
        <v>700</v>
      </c>
      <c r="G336" s="52">
        <v>110.87</v>
      </c>
      <c r="H336" s="52">
        <v>0</v>
      </c>
    </row>
    <row r="337" spans="1:8" s="73" customFormat="1" ht="12.75">
      <c r="A337" s="11">
        <v>292</v>
      </c>
      <c r="B337" s="11"/>
      <c r="C337" s="76" t="s">
        <v>301</v>
      </c>
      <c r="D337" s="12"/>
      <c r="E337" s="51">
        <v>1950</v>
      </c>
      <c r="F337" s="11">
        <v>6</v>
      </c>
      <c r="G337" s="52">
        <v>1.109</v>
      </c>
      <c r="H337" s="52">
        <v>0</v>
      </c>
    </row>
    <row r="338" spans="1:8" s="73" customFormat="1" ht="12.75">
      <c r="A338" s="11">
        <v>293</v>
      </c>
      <c r="B338" s="11"/>
      <c r="C338" s="76" t="s">
        <v>302</v>
      </c>
      <c r="D338" s="12"/>
      <c r="E338" s="51">
        <v>1952</v>
      </c>
      <c r="F338" s="11">
        <v>24</v>
      </c>
      <c r="G338" s="52">
        <v>5.418</v>
      </c>
      <c r="H338" s="52">
        <v>0</v>
      </c>
    </row>
    <row r="339" spans="1:8" s="73" customFormat="1" ht="12.75">
      <c r="A339" s="11">
        <v>294</v>
      </c>
      <c r="B339" s="11"/>
      <c r="C339" s="76" t="s">
        <v>303</v>
      </c>
      <c r="D339" s="12"/>
      <c r="E339" s="51">
        <v>1961</v>
      </c>
      <c r="F339" s="11">
        <v>25</v>
      </c>
      <c r="G339" s="52">
        <v>1.17</v>
      </c>
      <c r="H339" s="52">
        <v>0</v>
      </c>
    </row>
    <row r="340" spans="1:8" s="73" customFormat="1" ht="12.75">
      <c r="A340" s="11">
        <v>295</v>
      </c>
      <c r="B340" s="11"/>
      <c r="C340" s="76" t="s">
        <v>304</v>
      </c>
      <c r="D340" s="12"/>
      <c r="E340" s="51">
        <v>1979</v>
      </c>
      <c r="F340" s="16">
        <v>180</v>
      </c>
      <c r="G340" s="52">
        <v>31.049</v>
      </c>
      <c r="H340" s="52">
        <v>0</v>
      </c>
    </row>
    <row r="341" spans="1:8" s="73" customFormat="1" ht="12.75">
      <c r="A341" s="11">
        <v>296</v>
      </c>
      <c r="B341" s="11"/>
      <c r="C341" s="76" t="s">
        <v>305</v>
      </c>
      <c r="D341" s="12"/>
      <c r="E341" s="51">
        <v>2006</v>
      </c>
      <c r="F341" s="16"/>
      <c r="G341" s="52">
        <v>2</v>
      </c>
      <c r="H341" s="52">
        <v>0</v>
      </c>
    </row>
    <row r="342" spans="1:8" s="73" customFormat="1" ht="12.75">
      <c r="A342" s="11">
        <v>297</v>
      </c>
      <c r="B342" s="11"/>
      <c r="C342" s="76" t="s">
        <v>306</v>
      </c>
      <c r="D342" s="12"/>
      <c r="E342" s="51">
        <v>2009</v>
      </c>
      <c r="F342" s="11">
        <v>20</v>
      </c>
      <c r="G342" s="52">
        <v>3</v>
      </c>
      <c r="H342" s="52">
        <v>0</v>
      </c>
    </row>
    <row r="343" spans="1:8" s="73" customFormat="1" ht="25.5">
      <c r="A343" s="11">
        <v>298</v>
      </c>
      <c r="B343" s="11"/>
      <c r="C343" s="76" t="s">
        <v>307</v>
      </c>
      <c r="D343" s="12" t="s">
        <v>320</v>
      </c>
      <c r="E343" s="51">
        <v>1970</v>
      </c>
      <c r="F343" s="11">
        <v>1032</v>
      </c>
      <c r="G343" s="52">
        <v>1090.608</v>
      </c>
      <c r="H343" s="52">
        <v>0</v>
      </c>
    </row>
    <row r="344" spans="1:8" s="73" customFormat="1" ht="12.75">
      <c r="A344" s="11">
        <v>299</v>
      </c>
      <c r="B344" s="11"/>
      <c r="C344" s="76" t="s">
        <v>308</v>
      </c>
      <c r="D344" s="12"/>
      <c r="E344" s="51">
        <v>1985</v>
      </c>
      <c r="F344" s="11"/>
      <c r="G344" s="52">
        <v>1.109</v>
      </c>
      <c r="H344" s="52">
        <v>0</v>
      </c>
    </row>
    <row r="345" spans="1:8" s="73" customFormat="1" ht="12.75">
      <c r="A345" s="11">
        <v>300</v>
      </c>
      <c r="B345" s="11"/>
      <c r="C345" s="76" t="s">
        <v>309</v>
      </c>
      <c r="D345" s="12"/>
      <c r="E345" s="51">
        <v>1978</v>
      </c>
      <c r="F345" s="11">
        <v>14.96</v>
      </c>
      <c r="G345" s="52">
        <v>1.109</v>
      </c>
      <c r="H345" s="52">
        <v>0</v>
      </c>
    </row>
    <row r="346" spans="1:8" s="73" customFormat="1" ht="12.75">
      <c r="A346" s="11">
        <v>301</v>
      </c>
      <c r="B346" s="11"/>
      <c r="C346" s="76" t="s">
        <v>310</v>
      </c>
      <c r="D346" s="12"/>
      <c r="E346" s="51">
        <v>1970</v>
      </c>
      <c r="F346" s="11">
        <v>167.5</v>
      </c>
      <c r="G346" s="52">
        <v>36</v>
      </c>
      <c r="H346" s="52">
        <v>0</v>
      </c>
    </row>
    <row r="347" spans="1:8" s="73" customFormat="1" ht="12.75">
      <c r="A347" s="11">
        <v>302</v>
      </c>
      <c r="B347" s="11"/>
      <c r="C347" s="76" t="s">
        <v>311</v>
      </c>
      <c r="D347" s="12"/>
      <c r="E347" s="51">
        <v>1970</v>
      </c>
      <c r="F347" s="11">
        <v>26</v>
      </c>
      <c r="G347" s="52">
        <v>2.124</v>
      </c>
      <c r="H347" s="52">
        <v>0</v>
      </c>
    </row>
    <row r="348" spans="1:8" s="73" customFormat="1" ht="25.5">
      <c r="A348" s="11">
        <v>303</v>
      </c>
      <c r="B348" s="11"/>
      <c r="C348" s="76" t="s">
        <v>312</v>
      </c>
      <c r="D348" s="12" t="s">
        <v>317</v>
      </c>
      <c r="E348" s="11">
        <v>1917</v>
      </c>
      <c r="F348" s="11">
        <v>1251.9</v>
      </c>
      <c r="G348" s="52">
        <v>313.517</v>
      </c>
      <c r="H348" s="52">
        <v>0</v>
      </c>
    </row>
    <row r="349" spans="1:8" s="73" customFormat="1" ht="12.75">
      <c r="A349" s="11">
        <v>304</v>
      </c>
      <c r="B349" s="11"/>
      <c r="C349" s="76" t="s">
        <v>313</v>
      </c>
      <c r="D349" s="12"/>
      <c r="E349" s="51">
        <v>1917</v>
      </c>
      <c r="F349" s="16">
        <v>229.3</v>
      </c>
      <c r="G349" s="52">
        <v>567.76</v>
      </c>
      <c r="H349" s="52">
        <v>0</v>
      </c>
    </row>
    <row r="350" spans="1:8" s="73" customFormat="1" ht="25.5">
      <c r="A350" s="11">
        <v>305</v>
      </c>
      <c r="B350" s="11"/>
      <c r="C350" s="76" t="s">
        <v>314</v>
      </c>
      <c r="D350" s="12"/>
      <c r="E350" s="51">
        <v>1956</v>
      </c>
      <c r="F350" s="16">
        <v>820.8</v>
      </c>
      <c r="G350" s="52">
        <v>189.674</v>
      </c>
      <c r="H350" s="52">
        <v>0</v>
      </c>
    </row>
    <row r="351" spans="1:8" s="73" customFormat="1" ht="12.75">
      <c r="A351" s="11">
        <v>306</v>
      </c>
      <c r="B351" s="11"/>
      <c r="C351" s="76" t="s">
        <v>313</v>
      </c>
      <c r="D351" s="12"/>
      <c r="E351" s="51">
        <v>1921</v>
      </c>
      <c r="F351" s="11">
        <v>108.7</v>
      </c>
      <c r="G351" s="52">
        <v>53.4</v>
      </c>
      <c r="H351" s="52">
        <v>0</v>
      </c>
    </row>
    <row r="352" spans="1:8" s="73" customFormat="1" ht="25.5">
      <c r="A352" s="11">
        <v>307</v>
      </c>
      <c r="B352" s="11"/>
      <c r="C352" s="76" t="s">
        <v>315</v>
      </c>
      <c r="D352" s="12"/>
      <c r="E352" s="51">
        <v>1917</v>
      </c>
      <c r="F352" s="11">
        <v>889.8</v>
      </c>
      <c r="G352" s="52">
        <v>2095.604</v>
      </c>
      <c r="H352" s="52">
        <v>0</v>
      </c>
    </row>
    <row r="353" spans="1:8" s="73" customFormat="1" ht="12.75">
      <c r="A353" s="11">
        <v>308</v>
      </c>
      <c r="B353" s="11"/>
      <c r="C353" s="76" t="s">
        <v>313</v>
      </c>
      <c r="D353" s="12"/>
      <c r="E353" s="51">
        <v>1921</v>
      </c>
      <c r="F353" s="59"/>
      <c r="G353" s="52">
        <v>168.091</v>
      </c>
      <c r="H353" s="52">
        <v>0</v>
      </c>
    </row>
    <row r="354" spans="1:8" s="73" customFormat="1" ht="38.25">
      <c r="A354" s="11">
        <v>309</v>
      </c>
      <c r="B354" s="33" t="s">
        <v>215</v>
      </c>
      <c r="C354" s="34" t="s">
        <v>34</v>
      </c>
      <c r="D354" s="34" t="s">
        <v>179</v>
      </c>
      <c r="E354" s="32"/>
      <c r="F354" s="32">
        <v>151.2</v>
      </c>
      <c r="G354" s="32">
        <v>0</v>
      </c>
      <c r="H354" s="32">
        <v>0</v>
      </c>
    </row>
    <row r="355" spans="1:8" s="73" customFormat="1" ht="12.75">
      <c r="A355" s="11">
        <v>310</v>
      </c>
      <c r="B355" s="33" t="s">
        <v>216</v>
      </c>
      <c r="C355" s="34" t="s">
        <v>106</v>
      </c>
      <c r="D355" s="34" t="s">
        <v>278</v>
      </c>
      <c r="E355" s="32">
        <v>1936</v>
      </c>
      <c r="F355" s="35">
        <v>927.2</v>
      </c>
      <c r="G355" s="35">
        <v>0</v>
      </c>
      <c r="H355" s="35">
        <v>0</v>
      </c>
    </row>
    <row r="356" spans="1:8" s="73" customFormat="1" ht="25.5">
      <c r="A356" s="11">
        <v>311</v>
      </c>
      <c r="B356" s="33" t="s">
        <v>216</v>
      </c>
      <c r="C356" s="34" t="s">
        <v>128</v>
      </c>
      <c r="D356" s="34" t="s">
        <v>105</v>
      </c>
      <c r="E356" s="32">
        <v>1916</v>
      </c>
      <c r="F356" s="32">
        <v>1604.5</v>
      </c>
      <c r="G356" s="32"/>
      <c r="H356" s="32"/>
    </row>
    <row r="357" spans="1:8" s="73" customFormat="1" ht="63.75">
      <c r="A357" s="11"/>
      <c r="B357" s="53" t="s">
        <v>194</v>
      </c>
      <c r="C357" s="21"/>
      <c r="D357" s="21"/>
      <c r="E357" s="22"/>
      <c r="F357" s="22"/>
      <c r="G357" s="23">
        <f>SUM(G358+G359)</f>
        <v>496.98199999999997</v>
      </c>
      <c r="H357" s="23">
        <f>SUM(H358+H359)</f>
        <v>451.93699999999995</v>
      </c>
    </row>
    <row r="358" spans="1:8" s="73" customFormat="1" ht="25.5">
      <c r="A358" s="11">
        <v>312</v>
      </c>
      <c r="B358" s="53"/>
      <c r="C358" s="34" t="s">
        <v>189</v>
      </c>
      <c r="D358" s="34" t="s">
        <v>190</v>
      </c>
      <c r="E358" s="32">
        <v>2011</v>
      </c>
      <c r="F358" s="32"/>
      <c r="G358" s="32">
        <v>45.83</v>
      </c>
      <c r="H358" s="32">
        <v>41.4</v>
      </c>
    </row>
    <row r="359" spans="1:8" s="73" customFormat="1" ht="51">
      <c r="A359" s="11">
        <v>313</v>
      </c>
      <c r="B359" s="53"/>
      <c r="C359" s="34" t="s">
        <v>203</v>
      </c>
      <c r="D359" s="34" t="s">
        <v>190</v>
      </c>
      <c r="E359" s="32">
        <v>2011</v>
      </c>
      <c r="F359" s="32"/>
      <c r="G359" s="32">
        <v>451.152</v>
      </c>
      <c r="H359" s="32">
        <v>410.537</v>
      </c>
    </row>
    <row r="360" spans="1:8" s="73" customFormat="1" ht="12.75">
      <c r="A360" s="11"/>
      <c r="B360" s="13" t="s">
        <v>191</v>
      </c>
      <c r="C360" s="17"/>
      <c r="D360" s="17"/>
      <c r="E360" s="11"/>
      <c r="F360" s="31">
        <f>SUM(F357+F310+F307+F297+F293+F263+F246+F242+F241+F240+F17+F5)</f>
        <v>114130.84000000001</v>
      </c>
      <c r="G360" s="31">
        <f>SUM(G357+G310+G307+G297+G293+G263+G246+G242+G241+G240+G17+G5)</f>
        <v>59246.62569999999</v>
      </c>
      <c r="H360" s="31">
        <f>SUM(H357+H310+H307+H297+H293+H263+H246+H242+H241+H240+H17+H5)</f>
        <v>13882.974000000002</v>
      </c>
    </row>
    <row r="361" spans="1:8" s="73" customFormat="1" ht="12.75">
      <c r="A361" s="134" t="s">
        <v>217</v>
      </c>
      <c r="B361" s="134"/>
      <c r="C361" s="134"/>
      <c r="D361" s="134"/>
      <c r="E361" s="77"/>
      <c r="F361" s="78"/>
      <c r="G361" s="77" t="s">
        <v>192</v>
      </c>
      <c r="H361" s="78"/>
    </row>
    <row r="362" spans="1:8" s="73" customFormat="1" ht="12.75">
      <c r="A362" s="20"/>
      <c r="B362" s="20"/>
      <c r="C362" s="79"/>
      <c r="D362" s="79"/>
      <c r="E362" s="79"/>
      <c r="F362" s="80"/>
      <c r="G362" s="80"/>
      <c r="H362" s="80"/>
    </row>
    <row r="363" spans="3:8" s="73" customFormat="1" ht="12.75">
      <c r="C363" s="81"/>
      <c r="D363" s="81"/>
      <c r="E363" s="81"/>
      <c r="F363" s="82"/>
      <c r="G363" s="82"/>
      <c r="H363" s="82"/>
    </row>
    <row r="364" spans="3:8" s="73" customFormat="1" ht="12.75">
      <c r="C364" s="81"/>
      <c r="D364" s="81"/>
      <c r="E364" s="81"/>
      <c r="F364" s="82"/>
      <c r="G364" s="82"/>
      <c r="H364" s="82"/>
    </row>
    <row r="365" spans="3:8" s="73" customFormat="1" ht="12.75">
      <c r="C365" s="81"/>
      <c r="D365" s="81"/>
      <c r="E365" s="81"/>
      <c r="F365" s="82"/>
      <c r="G365" s="82"/>
      <c r="H365" s="82"/>
    </row>
    <row r="366" spans="3:8" s="73" customFormat="1" ht="12.75">
      <c r="C366" s="81"/>
      <c r="D366" s="81" t="s">
        <v>140</v>
      </c>
      <c r="E366" s="81"/>
      <c r="F366" s="82"/>
      <c r="G366" s="82"/>
      <c r="H366" s="82"/>
    </row>
    <row r="367" spans="3:8" s="73" customFormat="1" ht="12.75">
      <c r="C367" s="81"/>
      <c r="D367" s="81"/>
      <c r="E367" s="81"/>
      <c r="F367" s="82"/>
      <c r="G367" s="82"/>
      <c r="H367" s="82"/>
    </row>
    <row r="368" spans="3:8" s="73" customFormat="1" ht="12.75">
      <c r="C368" s="81"/>
      <c r="D368" s="81"/>
      <c r="E368" s="81"/>
      <c r="F368" s="82"/>
      <c r="G368" s="82"/>
      <c r="H368" s="82"/>
    </row>
    <row r="369" spans="3:8" s="73" customFormat="1" ht="12.75">
      <c r="C369" s="81"/>
      <c r="D369" s="81"/>
      <c r="E369" s="81"/>
      <c r="F369" s="82"/>
      <c r="G369" s="82"/>
      <c r="H369" s="82"/>
    </row>
    <row r="370" spans="3:8" s="73" customFormat="1" ht="12.75">
      <c r="C370" s="81"/>
      <c r="D370" s="81"/>
      <c r="E370" s="81"/>
      <c r="F370" s="82"/>
      <c r="G370" s="82"/>
      <c r="H370" s="82"/>
    </row>
    <row r="371" spans="3:8" s="73" customFormat="1" ht="12.75">
      <c r="C371" s="81"/>
      <c r="D371" s="81"/>
      <c r="E371" s="81"/>
      <c r="F371" s="82"/>
      <c r="G371" s="82"/>
      <c r="H371" s="82"/>
    </row>
    <row r="372" spans="3:8" s="73" customFormat="1" ht="12.75">
      <c r="C372" s="81"/>
      <c r="D372" s="81"/>
      <c r="E372" s="81"/>
      <c r="F372" s="82"/>
      <c r="G372" s="82"/>
      <c r="H372" s="82"/>
    </row>
    <row r="373" spans="3:8" s="73" customFormat="1" ht="12.75">
      <c r="C373" s="81"/>
      <c r="D373" s="81"/>
      <c r="E373" s="81"/>
      <c r="F373" s="82"/>
      <c r="G373" s="82"/>
      <c r="H373" s="82"/>
    </row>
    <row r="374" spans="3:8" s="73" customFormat="1" ht="12.75">
      <c r="C374" s="81"/>
      <c r="D374" s="81"/>
      <c r="E374" s="81"/>
      <c r="F374" s="82"/>
      <c r="G374" s="82"/>
      <c r="H374" s="82"/>
    </row>
    <row r="375" spans="3:8" s="73" customFormat="1" ht="12.75">
      <c r="C375" s="81"/>
      <c r="D375" s="81"/>
      <c r="E375" s="81"/>
      <c r="F375" s="82"/>
      <c r="G375" s="82"/>
      <c r="H375" s="82"/>
    </row>
    <row r="376" spans="3:8" s="73" customFormat="1" ht="12.75">
      <c r="C376" s="81"/>
      <c r="D376" s="81"/>
      <c r="E376" s="81"/>
      <c r="F376" s="82"/>
      <c r="G376" s="82"/>
      <c r="H376" s="82"/>
    </row>
    <row r="377" spans="3:8" s="73" customFormat="1" ht="12.75">
      <c r="C377" s="81"/>
      <c r="D377" s="81"/>
      <c r="E377" s="81"/>
      <c r="F377" s="82"/>
      <c r="G377" s="82"/>
      <c r="H377" s="82"/>
    </row>
    <row r="378" spans="3:8" s="73" customFormat="1" ht="12.75">
      <c r="C378" s="81"/>
      <c r="D378" s="81"/>
      <c r="E378" s="81"/>
      <c r="F378" s="82"/>
      <c r="G378" s="82"/>
      <c r="H378" s="82"/>
    </row>
    <row r="379" spans="3:8" s="73" customFormat="1" ht="12.75">
      <c r="C379" s="81"/>
      <c r="D379" s="81"/>
      <c r="E379" s="81"/>
      <c r="F379" s="82"/>
      <c r="G379" s="82"/>
      <c r="H379" s="82"/>
    </row>
    <row r="380" spans="3:8" s="73" customFormat="1" ht="12.75">
      <c r="C380" s="81"/>
      <c r="D380" s="81"/>
      <c r="E380" s="81"/>
      <c r="F380" s="82"/>
      <c r="G380" s="82"/>
      <c r="H380" s="82"/>
    </row>
    <row r="381" spans="3:8" s="73" customFormat="1" ht="12.75">
      <c r="C381" s="81"/>
      <c r="D381" s="81"/>
      <c r="E381" s="81"/>
      <c r="F381" s="82"/>
      <c r="G381" s="82"/>
      <c r="H381" s="82"/>
    </row>
    <row r="382" spans="3:8" s="73" customFormat="1" ht="12.75">
      <c r="C382" s="81"/>
      <c r="D382" s="81"/>
      <c r="E382" s="81"/>
      <c r="F382" s="82"/>
      <c r="G382" s="82"/>
      <c r="H382" s="82"/>
    </row>
    <row r="383" spans="3:8" s="73" customFormat="1" ht="12.75">
      <c r="C383" s="81"/>
      <c r="D383" s="81"/>
      <c r="E383" s="81"/>
      <c r="F383" s="82"/>
      <c r="G383" s="82"/>
      <c r="H383" s="82"/>
    </row>
    <row r="384" spans="3:8" s="73" customFormat="1" ht="12.75">
      <c r="C384" s="81"/>
      <c r="D384" s="81"/>
      <c r="E384" s="81"/>
      <c r="F384" s="82"/>
      <c r="G384" s="82"/>
      <c r="H384" s="82"/>
    </row>
    <row r="385" spans="3:8" s="73" customFormat="1" ht="12.75">
      <c r="C385" s="81"/>
      <c r="D385" s="81"/>
      <c r="E385" s="81"/>
      <c r="F385" s="82"/>
      <c r="G385" s="82"/>
      <c r="H385" s="82"/>
    </row>
    <row r="386" spans="3:8" s="73" customFormat="1" ht="12.75">
      <c r="C386" s="81"/>
      <c r="D386" s="81"/>
      <c r="E386" s="81"/>
      <c r="F386" s="82"/>
      <c r="G386" s="82"/>
      <c r="H386" s="82"/>
    </row>
    <row r="387" spans="3:8" s="73" customFormat="1" ht="12.75">
      <c r="C387" s="81"/>
      <c r="D387" s="81"/>
      <c r="E387" s="81"/>
      <c r="F387" s="82"/>
      <c r="G387" s="82"/>
      <c r="H387" s="82"/>
    </row>
    <row r="388" spans="3:8" s="73" customFormat="1" ht="12.75">
      <c r="C388" s="81"/>
      <c r="D388" s="81"/>
      <c r="E388" s="81"/>
      <c r="F388" s="82"/>
      <c r="G388" s="82"/>
      <c r="H388" s="82"/>
    </row>
    <row r="389" spans="3:8" s="73" customFormat="1" ht="12.75">
      <c r="C389" s="81"/>
      <c r="D389" s="81"/>
      <c r="E389" s="81"/>
      <c r="F389" s="82"/>
      <c r="G389" s="82"/>
      <c r="H389" s="82"/>
    </row>
    <row r="390" spans="3:8" s="73" customFormat="1" ht="12.75">
      <c r="C390" s="81"/>
      <c r="D390" s="81"/>
      <c r="E390" s="81"/>
      <c r="F390" s="82"/>
      <c r="G390" s="82"/>
      <c r="H390" s="82"/>
    </row>
    <row r="391" spans="3:8" s="73" customFormat="1" ht="12.75">
      <c r="C391" s="81"/>
      <c r="D391" s="81"/>
      <c r="E391" s="81"/>
      <c r="F391" s="82"/>
      <c r="G391" s="82"/>
      <c r="H391" s="82"/>
    </row>
    <row r="392" spans="3:8" s="73" customFormat="1" ht="12.75">
      <c r="C392" s="81"/>
      <c r="D392" s="81"/>
      <c r="E392" s="81"/>
      <c r="F392" s="82"/>
      <c r="G392" s="82"/>
      <c r="H392" s="82"/>
    </row>
    <row r="393" spans="3:8" s="73" customFormat="1" ht="12.75">
      <c r="C393" s="81"/>
      <c r="D393" s="81"/>
      <c r="E393" s="81"/>
      <c r="F393" s="82"/>
      <c r="G393" s="82"/>
      <c r="H393" s="82"/>
    </row>
    <row r="394" spans="3:8" s="73" customFormat="1" ht="12.75">
      <c r="C394" s="81"/>
      <c r="D394" s="81"/>
      <c r="E394" s="81"/>
      <c r="F394" s="82"/>
      <c r="G394" s="82"/>
      <c r="H394" s="82"/>
    </row>
    <row r="395" spans="3:8" s="73" customFormat="1" ht="12.75">
      <c r="C395" s="81"/>
      <c r="D395" s="81"/>
      <c r="E395" s="81"/>
      <c r="F395" s="82"/>
      <c r="G395" s="82"/>
      <c r="H395" s="82"/>
    </row>
    <row r="396" spans="3:8" s="73" customFormat="1" ht="12.75">
      <c r="C396" s="81"/>
      <c r="D396" s="81"/>
      <c r="E396" s="81"/>
      <c r="F396" s="82"/>
      <c r="G396" s="82"/>
      <c r="H396" s="82"/>
    </row>
    <row r="397" spans="3:8" s="73" customFormat="1" ht="12.75">
      <c r="C397" s="81"/>
      <c r="D397" s="81"/>
      <c r="E397" s="81"/>
      <c r="F397" s="82"/>
      <c r="G397" s="82"/>
      <c r="H397" s="82"/>
    </row>
    <row r="398" spans="3:8" s="73" customFormat="1" ht="12.75">
      <c r="C398" s="81"/>
      <c r="D398" s="81"/>
      <c r="E398" s="81"/>
      <c r="F398" s="82"/>
      <c r="G398" s="82"/>
      <c r="H398" s="82"/>
    </row>
    <row r="399" spans="3:8" s="73" customFormat="1" ht="12.75">
      <c r="C399" s="81"/>
      <c r="D399" s="81"/>
      <c r="E399" s="81"/>
      <c r="F399" s="82"/>
      <c r="G399" s="82"/>
      <c r="H399" s="82"/>
    </row>
    <row r="400" spans="3:8" s="73" customFormat="1" ht="12.75">
      <c r="C400" s="81"/>
      <c r="D400" s="81"/>
      <c r="E400" s="81"/>
      <c r="F400" s="82"/>
      <c r="G400" s="82"/>
      <c r="H400" s="82"/>
    </row>
    <row r="401" spans="3:8" s="73" customFormat="1" ht="12.75">
      <c r="C401" s="81"/>
      <c r="D401" s="81"/>
      <c r="E401" s="81"/>
      <c r="F401" s="82"/>
      <c r="G401" s="82"/>
      <c r="H401" s="82"/>
    </row>
    <row r="402" spans="3:8" s="73" customFormat="1" ht="12.75">
      <c r="C402" s="81"/>
      <c r="D402" s="81"/>
      <c r="E402" s="81"/>
      <c r="F402" s="82"/>
      <c r="G402" s="82"/>
      <c r="H402" s="82"/>
    </row>
    <row r="403" spans="3:8" s="73" customFormat="1" ht="12.75">
      <c r="C403" s="81"/>
      <c r="D403" s="81"/>
      <c r="E403" s="81"/>
      <c r="F403" s="82"/>
      <c r="G403" s="82"/>
      <c r="H403" s="82"/>
    </row>
    <row r="404" spans="3:8" s="73" customFormat="1" ht="12.75">
      <c r="C404" s="81"/>
      <c r="D404" s="81"/>
      <c r="E404" s="81"/>
      <c r="F404" s="82"/>
      <c r="G404" s="82"/>
      <c r="H404" s="82"/>
    </row>
    <row r="405" spans="3:8" s="73" customFormat="1" ht="12.75">
      <c r="C405" s="81"/>
      <c r="D405" s="81"/>
      <c r="E405" s="81"/>
      <c r="F405" s="82"/>
      <c r="G405" s="82"/>
      <c r="H405" s="82"/>
    </row>
    <row r="406" spans="3:8" s="73" customFormat="1" ht="12.75">
      <c r="C406" s="81"/>
      <c r="D406" s="81"/>
      <c r="E406" s="81"/>
      <c r="F406" s="82"/>
      <c r="G406" s="82"/>
      <c r="H406" s="82"/>
    </row>
    <row r="407" spans="3:8" s="73" customFormat="1" ht="12.75">
      <c r="C407" s="81"/>
      <c r="D407" s="81"/>
      <c r="E407" s="81"/>
      <c r="F407" s="82"/>
      <c r="G407" s="82"/>
      <c r="H407" s="82"/>
    </row>
    <row r="408" spans="3:8" s="73" customFormat="1" ht="12.75">
      <c r="C408" s="81"/>
      <c r="D408" s="81"/>
      <c r="E408" s="81"/>
      <c r="F408" s="82"/>
      <c r="G408" s="82"/>
      <c r="H408" s="82"/>
    </row>
    <row r="409" spans="3:8" s="73" customFormat="1" ht="12.75">
      <c r="C409" s="81"/>
      <c r="D409" s="81"/>
      <c r="E409" s="81"/>
      <c r="F409" s="82"/>
      <c r="G409" s="82"/>
      <c r="H409" s="82"/>
    </row>
    <row r="410" spans="3:8" s="73" customFormat="1" ht="12.75">
      <c r="C410" s="81"/>
      <c r="D410" s="81"/>
      <c r="E410" s="81"/>
      <c r="F410" s="82"/>
      <c r="G410" s="82"/>
      <c r="H410" s="82"/>
    </row>
    <row r="411" spans="3:8" s="73" customFormat="1" ht="12.75">
      <c r="C411" s="81"/>
      <c r="D411" s="81"/>
      <c r="E411" s="81"/>
      <c r="F411" s="82"/>
      <c r="G411" s="82"/>
      <c r="H411" s="82"/>
    </row>
    <row r="412" spans="3:8" s="73" customFormat="1" ht="12.75">
      <c r="C412" s="81"/>
      <c r="D412" s="81"/>
      <c r="E412" s="81"/>
      <c r="F412" s="82"/>
      <c r="G412" s="82"/>
      <c r="H412" s="82"/>
    </row>
    <row r="413" spans="3:8" s="73" customFormat="1" ht="12.75">
      <c r="C413" s="81"/>
      <c r="D413" s="81"/>
      <c r="E413" s="81"/>
      <c r="F413" s="82"/>
      <c r="G413" s="82"/>
      <c r="H413" s="82"/>
    </row>
    <row r="414" spans="1:8" ht="12.75">
      <c r="A414" s="73"/>
      <c r="B414" s="73"/>
      <c r="C414" s="81"/>
      <c r="D414" s="81"/>
      <c r="E414" s="81"/>
      <c r="F414" s="82"/>
      <c r="G414" s="82"/>
      <c r="H414" s="82"/>
    </row>
    <row r="415" spans="1:8" ht="12.75">
      <c r="A415" s="73"/>
      <c r="B415" s="73"/>
      <c r="C415" s="81"/>
      <c r="D415" s="81"/>
      <c r="E415" s="81"/>
      <c r="F415" s="82"/>
      <c r="G415" s="82"/>
      <c r="H415" s="82"/>
    </row>
    <row r="416" spans="1:8" ht="12.75">
      <c r="A416" s="73"/>
      <c r="B416" s="73"/>
      <c r="C416" s="81"/>
      <c r="D416" s="81"/>
      <c r="E416" s="81"/>
      <c r="F416" s="82"/>
      <c r="G416" s="82"/>
      <c r="H416" s="82"/>
    </row>
    <row r="417" spans="1:8" ht="12.75">
      <c r="A417" s="73"/>
      <c r="B417" s="73"/>
      <c r="C417" s="81"/>
      <c r="D417" s="81"/>
      <c r="E417" s="81"/>
      <c r="F417" s="82"/>
      <c r="G417" s="82"/>
      <c r="H417" s="82"/>
    </row>
    <row r="418" spans="1:8" ht="12.75">
      <c r="A418" s="73"/>
      <c r="B418" s="73"/>
      <c r="C418" s="81"/>
      <c r="D418" s="81"/>
      <c r="E418" s="81"/>
      <c r="F418" s="82"/>
      <c r="G418" s="82"/>
      <c r="H418" s="82"/>
    </row>
    <row r="419" spans="1:8" ht="12.75">
      <c r="A419" s="73"/>
      <c r="B419" s="73"/>
      <c r="C419" s="81"/>
      <c r="D419" s="81"/>
      <c r="E419" s="81"/>
      <c r="F419" s="82"/>
      <c r="G419" s="82"/>
      <c r="H419" s="82"/>
    </row>
    <row r="420" spans="1:8" ht="12.75">
      <c r="A420" s="73"/>
      <c r="B420" s="73"/>
      <c r="C420" s="81"/>
      <c r="D420" s="81"/>
      <c r="E420" s="81"/>
      <c r="F420" s="82"/>
      <c r="G420" s="82"/>
      <c r="H420" s="82"/>
    </row>
    <row r="421" spans="1:8" ht="12.75">
      <c r="A421" s="73"/>
      <c r="B421" s="73"/>
      <c r="C421" s="81"/>
      <c r="D421" s="81"/>
      <c r="E421" s="81"/>
      <c r="F421" s="82"/>
      <c r="G421" s="82"/>
      <c r="H421" s="82"/>
    </row>
    <row r="422" spans="1:8" ht="12.75">
      <c r="A422" s="73"/>
      <c r="B422" s="73"/>
      <c r="C422" s="81"/>
      <c r="D422" s="81"/>
      <c r="E422" s="81"/>
      <c r="F422" s="82"/>
      <c r="G422" s="82"/>
      <c r="H422" s="82"/>
    </row>
    <row r="423" spans="1:8" ht="12.75">
      <c r="A423" s="73"/>
      <c r="B423" s="73"/>
      <c r="C423" s="81"/>
      <c r="D423" s="81"/>
      <c r="E423" s="81"/>
      <c r="F423" s="82"/>
      <c r="G423" s="82"/>
      <c r="H423" s="82"/>
    </row>
    <row r="424" spans="1:8" ht="12.75">
      <c r="A424" s="73"/>
      <c r="F424" s="82"/>
      <c r="G424" s="82"/>
      <c r="H424" s="82"/>
    </row>
    <row r="702" ht="12.75">
      <c r="C702" s="85" t="s">
        <v>62</v>
      </c>
    </row>
    <row r="706" ht="12.75">
      <c r="C706" s="85" t="s">
        <v>64</v>
      </c>
    </row>
    <row r="718" ht="12.75">
      <c r="C718" s="85" t="s">
        <v>63</v>
      </c>
    </row>
  </sheetData>
  <sheetProtection/>
  <mergeCells count="3">
    <mergeCell ref="A3:H3"/>
    <mergeCell ref="A1:H2"/>
    <mergeCell ref="A361:D361"/>
  </mergeCells>
  <printOptions/>
  <pageMargins left="0.2362204724409449" right="0.2362204724409449" top="0.28" bottom="0.26" header="0.16" footer="0.17"/>
  <pageSetup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8"/>
  <sheetViews>
    <sheetView tabSelected="1" view="pageBreakPreview" zoomScale="91" zoomScaleSheetLayoutView="91" zoomScalePageLayoutView="0" workbookViewId="0" topLeftCell="A1">
      <selection activeCell="D3" sqref="D3"/>
    </sheetView>
  </sheetViews>
  <sheetFormatPr defaultColWidth="5.75390625" defaultRowHeight="12.75"/>
  <cols>
    <col min="1" max="1" width="6.00390625" style="70" bestFit="1" customWidth="1"/>
    <col min="2" max="2" width="20.875" style="67" customWidth="1"/>
    <col min="3" max="3" width="21.875" style="68" customWidth="1"/>
    <col min="4" max="4" width="35.375" style="68" customWidth="1"/>
    <col min="5" max="5" width="9.75390625" style="69" customWidth="1"/>
    <col min="6" max="6" width="21.625" style="70" customWidth="1"/>
    <col min="7" max="7" width="25.75390625" style="70" bestFit="1" customWidth="1"/>
    <col min="8" max="8" width="27.625" style="70" bestFit="1" customWidth="1"/>
    <col min="9" max="9" width="4.125" style="63" bestFit="1" customWidth="1"/>
    <col min="10" max="10" width="44.875" style="63" customWidth="1"/>
    <col min="11" max="11" width="20.875" style="63" bestFit="1" customWidth="1"/>
    <col min="12" max="12" width="27.375" style="63" bestFit="1" customWidth="1"/>
    <col min="13" max="13" width="5.125" style="63" bestFit="1" customWidth="1"/>
    <col min="14" max="15" width="6.75390625" style="63" bestFit="1" customWidth="1"/>
    <col min="16" max="16" width="5.75390625" style="63" bestFit="1" customWidth="1"/>
    <col min="17" max="17" width="4.125" style="63" bestFit="1" customWidth="1"/>
    <col min="18" max="18" width="44.875" style="63" customWidth="1"/>
    <col min="19" max="19" width="20.875" style="63" bestFit="1" customWidth="1"/>
    <col min="20" max="20" width="27.375" style="63" bestFit="1" customWidth="1"/>
    <col min="21" max="21" width="5.125" style="63" bestFit="1" customWidth="1"/>
    <col min="22" max="23" width="6.75390625" style="63" bestFit="1" customWidth="1"/>
    <col min="24" max="24" width="5.75390625" style="63" bestFit="1" customWidth="1"/>
    <col min="25" max="25" width="4.125" style="63" bestFit="1" customWidth="1"/>
    <col min="26" max="26" width="44.875" style="63" customWidth="1"/>
    <col min="27" max="27" width="20.875" style="63" bestFit="1" customWidth="1"/>
    <col min="28" max="28" width="27.375" style="63" bestFit="1" customWidth="1"/>
    <col min="29" max="29" width="5.125" style="63" bestFit="1" customWidth="1"/>
    <col min="30" max="31" width="6.75390625" style="63" bestFit="1" customWidth="1"/>
    <col min="32" max="32" width="5.75390625" style="63" bestFit="1" customWidth="1"/>
    <col min="33" max="33" width="4.125" style="63" bestFit="1" customWidth="1"/>
    <col min="34" max="34" width="44.875" style="63" customWidth="1"/>
    <col min="35" max="35" width="20.875" style="63" bestFit="1" customWidth="1"/>
    <col min="36" max="36" width="27.375" style="63" bestFit="1" customWidth="1"/>
    <col min="37" max="37" width="5.125" style="63" bestFit="1" customWidth="1"/>
    <col min="38" max="39" width="6.75390625" style="63" bestFit="1" customWidth="1"/>
    <col min="40" max="40" width="5.75390625" style="63" bestFit="1" customWidth="1"/>
    <col min="41" max="41" width="4.125" style="63" bestFit="1" customWidth="1"/>
    <col min="42" max="42" width="44.875" style="63" customWidth="1"/>
    <col min="43" max="43" width="20.875" style="63" bestFit="1" customWidth="1"/>
    <col min="44" max="44" width="27.375" style="63" bestFit="1" customWidth="1"/>
    <col min="45" max="45" width="5.125" style="63" bestFit="1" customWidth="1"/>
    <col min="46" max="47" width="6.75390625" style="63" bestFit="1" customWidth="1"/>
    <col min="48" max="48" width="5.75390625" style="63" bestFit="1" customWidth="1"/>
    <col min="49" max="49" width="4.125" style="63" bestFit="1" customWidth="1"/>
    <col min="50" max="50" width="44.875" style="63" customWidth="1"/>
    <col min="51" max="51" width="20.875" style="63" bestFit="1" customWidth="1"/>
    <col min="52" max="52" width="27.375" style="63" bestFit="1" customWidth="1"/>
    <col min="53" max="53" width="5.125" style="63" bestFit="1" customWidth="1"/>
    <col min="54" max="55" width="6.75390625" style="63" bestFit="1" customWidth="1"/>
    <col min="56" max="56" width="5.75390625" style="63" bestFit="1" customWidth="1"/>
    <col min="57" max="57" width="4.125" style="63" bestFit="1" customWidth="1"/>
    <col min="58" max="58" width="44.875" style="63" customWidth="1"/>
    <col min="59" max="59" width="20.875" style="63" bestFit="1" customWidth="1"/>
    <col min="60" max="60" width="27.375" style="63" bestFit="1" customWidth="1"/>
    <col min="61" max="61" width="5.125" style="63" bestFit="1" customWidth="1"/>
    <col min="62" max="63" width="6.75390625" style="63" bestFit="1" customWidth="1"/>
    <col min="64" max="64" width="5.75390625" style="63" bestFit="1" customWidth="1"/>
    <col min="65" max="65" width="4.125" style="63" bestFit="1" customWidth="1"/>
    <col min="66" max="66" width="44.875" style="63" customWidth="1"/>
    <col min="67" max="67" width="20.875" style="63" bestFit="1" customWidth="1"/>
    <col min="68" max="68" width="27.375" style="63" bestFit="1" customWidth="1"/>
    <col min="69" max="69" width="5.125" style="63" bestFit="1" customWidth="1"/>
    <col min="70" max="71" width="6.75390625" style="63" bestFit="1" customWidth="1"/>
    <col min="72" max="72" width="5.75390625" style="63" bestFit="1" customWidth="1"/>
    <col min="73" max="73" width="4.125" style="63" bestFit="1" customWidth="1"/>
    <col min="74" max="74" width="44.875" style="63" customWidth="1"/>
    <col min="75" max="75" width="20.875" style="63" bestFit="1" customWidth="1"/>
    <col min="76" max="76" width="27.375" style="63" bestFit="1" customWidth="1"/>
    <col min="77" max="77" width="5.125" style="63" bestFit="1" customWidth="1"/>
    <col min="78" max="79" width="6.75390625" style="63" bestFit="1" customWidth="1"/>
    <col min="80" max="80" width="5.75390625" style="63" bestFit="1" customWidth="1"/>
    <col min="81" max="81" width="4.125" style="63" bestFit="1" customWidth="1"/>
    <col min="82" max="82" width="44.875" style="63" customWidth="1"/>
    <col min="83" max="83" width="20.875" style="63" bestFit="1" customWidth="1"/>
    <col min="84" max="84" width="27.375" style="63" bestFit="1" customWidth="1"/>
    <col min="85" max="85" width="5.125" style="63" bestFit="1" customWidth="1"/>
    <col min="86" max="87" width="6.75390625" style="63" bestFit="1" customWidth="1"/>
    <col min="88" max="88" width="5.75390625" style="63" bestFit="1" customWidth="1"/>
    <col min="89" max="89" width="4.125" style="63" bestFit="1" customWidth="1"/>
    <col min="90" max="90" width="44.875" style="63" customWidth="1"/>
    <col min="91" max="91" width="20.875" style="63" bestFit="1" customWidth="1"/>
    <col min="92" max="92" width="27.375" style="63" bestFit="1" customWidth="1"/>
    <col min="93" max="93" width="5.125" style="63" bestFit="1" customWidth="1"/>
    <col min="94" max="95" width="6.75390625" style="63" bestFit="1" customWidth="1"/>
    <col min="96" max="96" width="5.75390625" style="63" bestFit="1" customWidth="1"/>
    <col min="97" max="97" width="4.125" style="63" bestFit="1" customWidth="1"/>
    <col min="98" max="98" width="44.875" style="63" customWidth="1"/>
    <col min="99" max="99" width="20.875" style="63" bestFit="1" customWidth="1"/>
    <col min="100" max="100" width="27.375" style="63" bestFit="1" customWidth="1"/>
    <col min="101" max="101" width="5.125" style="63" bestFit="1" customWidth="1"/>
    <col min="102" max="103" width="6.75390625" style="63" bestFit="1" customWidth="1"/>
    <col min="104" max="104" width="5.75390625" style="63" bestFit="1" customWidth="1"/>
    <col min="105" max="105" width="4.125" style="63" bestFit="1" customWidth="1"/>
    <col min="106" max="106" width="44.875" style="63" customWidth="1"/>
    <col min="107" max="107" width="20.875" style="63" bestFit="1" customWidth="1"/>
    <col min="108" max="108" width="27.375" style="63" bestFit="1" customWidth="1"/>
    <col min="109" max="109" width="5.125" style="63" bestFit="1" customWidth="1"/>
    <col min="110" max="111" width="6.75390625" style="63" bestFit="1" customWidth="1"/>
    <col min="112" max="112" width="5.75390625" style="63" bestFit="1" customWidth="1"/>
    <col min="113" max="113" width="4.125" style="63" bestFit="1" customWidth="1"/>
    <col min="114" max="114" width="44.875" style="63" customWidth="1"/>
    <col min="115" max="115" width="20.875" style="63" bestFit="1" customWidth="1"/>
    <col min="116" max="116" width="27.375" style="63" bestFit="1" customWidth="1"/>
    <col min="117" max="117" width="5.125" style="63" bestFit="1" customWidth="1"/>
    <col min="118" max="119" width="6.75390625" style="63" bestFit="1" customWidth="1"/>
    <col min="120" max="120" width="5.75390625" style="63" bestFit="1" customWidth="1"/>
    <col min="121" max="121" width="4.125" style="63" bestFit="1" customWidth="1"/>
    <col min="122" max="122" width="44.875" style="63" customWidth="1"/>
    <col min="123" max="123" width="20.875" style="63" bestFit="1" customWidth="1"/>
    <col min="124" max="124" width="27.375" style="63" bestFit="1" customWidth="1"/>
    <col min="125" max="125" width="5.125" style="63" bestFit="1" customWidth="1"/>
    <col min="126" max="127" width="6.75390625" style="63" bestFit="1" customWidth="1"/>
    <col min="128" max="128" width="5.75390625" style="63" bestFit="1" customWidth="1"/>
    <col min="129" max="129" width="4.125" style="63" bestFit="1" customWidth="1"/>
    <col min="130" max="130" width="44.875" style="63" customWidth="1"/>
    <col min="131" max="131" width="20.875" style="63" bestFit="1" customWidth="1"/>
    <col min="132" max="132" width="27.375" style="63" bestFit="1" customWidth="1"/>
    <col min="133" max="133" width="5.125" style="63" bestFit="1" customWidth="1"/>
    <col min="134" max="135" width="6.75390625" style="63" bestFit="1" customWidth="1"/>
    <col min="136" max="136" width="5.75390625" style="63" bestFit="1" customWidth="1"/>
    <col min="137" max="137" width="4.125" style="63" bestFit="1" customWidth="1"/>
    <col min="138" max="138" width="44.875" style="63" customWidth="1"/>
    <col min="139" max="139" width="20.875" style="63" bestFit="1" customWidth="1"/>
    <col min="140" max="140" width="27.375" style="63" bestFit="1" customWidth="1"/>
    <col min="141" max="141" width="5.125" style="63" bestFit="1" customWidth="1"/>
    <col min="142" max="143" width="6.75390625" style="63" bestFit="1" customWidth="1"/>
    <col min="144" max="144" width="5.75390625" style="63" bestFit="1" customWidth="1"/>
    <col min="145" max="145" width="4.125" style="63" bestFit="1" customWidth="1"/>
    <col min="146" max="146" width="44.875" style="63" customWidth="1"/>
    <col min="147" max="147" width="20.875" style="63" bestFit="1" customWidth="1"/>
    <col min="148" max="148" width="27.375" style="63" bestFit="1" customWidth="1"/>
    <col min="149" max="149" width="5.125" style="63" bestFit="1" customWidth="1"/>
    <col min="150" max="151" width="6.75390625" style="63" bestFit="1" customWidth="1"/>
    <col min="152" max="152" width="5.75390625" style="63" bestFit="1" customWidth="1"/>
    <col min="153" max="153" width="4.125" style="63" bestFit="1" customWidth="1"/>
    <col min="154" max="154" width="44.875" style="63" customWidth="1"/>
    <col min="155" max="155" width="20.875" style="63" bestFit="1" customWidth="1"/>
    <col min="156" max="156" width="27.375" style="63" bestFit="1" customWidth="1"/>
    <col min="157" max="157" width="5.125" style="63" bestFit="1" customWidth="1"/>
    <col min="158" max="159" width="6.75390625" style="63" bestFit="1" customWidth="1"/>
    <col min="160" max="160" width="5.75390625" style="63" bestFit="1" customWidth="1"/>
    <col min="161" max="161" width="4.125" style="63" bestFit="1" customWidth="1"/>
    <col min="162" max="162" width="44.875" style="63" customWidth="1"/>
    <col min="163" max="163" width="20.875" style="63" bestFit="1" customWidth="1"/>
    <col min="164" max="164" width="27.375" style="63" bestFit="1" customWidth="1"/>
    <col min="165" max="165" width="5.125" style="63" bestFit="1" customWidth="1"/>
    <col min="166" max="167" width="6.75390625" style="63" bestFit="1" customWidth="1"/>
    <col min="168" max="168" width="5.75390625" style="63" bestFit="1" customWidth="1"/>
    <col min="169" max="169" width="4.125" style="63" bestFit="1" customWidth="1"/>
    <col min="170" max="170" width="44.875" style="63" customWidth="1"/>
    <col min="171" max="171" width="20.875" style="63" bestFit="1" customWidth="1"/>
    <col min="172" max="172" width="27.375" style="63" bestFit="1" customWidth="1"/>
    <col min="173" max="173" width="5.125" style="63" bestFit="1" customWidth="1"/>
    <col min="174" max="175" width="6.75390625" style="63" bestFit="1" customWidth="1"/>
    <col min="176" max="176" width="5.75390625" style="63" bestFit="1" customWidth="1"/>
    <col min="177" max="177" width="4.125" style="63" bestFit="1" customWidth="1"/>
    <col min="178" max="178" width="44.875" style="63" customWidth="1"/>
    <col min="179" max="179" width="20.875" style="63" bestFit="1" customWidth="1"/>
    <col min="180" max="180" width="27.375" style="63" bestFit="1" customWidth="1"/>
    <col min="181" max="181" width="5.125" style="63" bestFit="1" customWidth="1"/>
    <col min="182" max="183" width="6.75390625" style="63" bestFit="1" customWidth="1"/>
    <col min="184" max="184" width="5.75390625" style="63" bestFit="1" customWidth="1"/>
    <col min="185" max="185" width="4.125" style="63" bestFit="1" customWidth="1"/>
    <col min="186" max="186" width="44.875" style="63" customWidth="1"/>
    <col min="187" max="187" width="20.875" style="63" bestFit="1" customWidth="1"/>
    <col min="188" max="188" width="27.375" style="63" bestFit="1" customWidth="1"/>
    <col min="189" max="189" width="5.125" style="63" bestFit="1" customWidth="1"/>
    <col min="190" max="191" width="6.75390625" style="63" bestFit="1" customWidth="1"/>
    <col min="192" max="192" width="5.75390625" style="63" bestFit="1" customWidth="1"/>
    <col min="193" max="193" width="4.125" style="63" bestFit="1" customWidth="1"/>
    <col min="194" max="194" width="44.875" style="63" customWidth="1"/>
    <col min="195" max="195" width="20.875" style="63" bestFit="1" customWidth="1"/>
    <col min="196" max="196" width="27.375" style="63" bestFit="1" customWidth="1"/>
    <col min="197" max="197" width="5.125" style="63" bestFit="1" customWidth="1"/>
    <col min="198" max="199" width="6.75390625" style="63" bestFit="1" customWidth="1"/>
    <col min="200" max="200" width="5.75390625" style="63" bestFit="1" customWidth="1"/>
    <col min="201" max="201" width="4.125" style="63" bestFit="1" customWidth="1"/>
    <col min="202" max="202" width="44.875" style="63" customWidth="1"/>
    <col min="203" max="203" width="20.875" style="63" bestFit="1" customWidth="1"/>
    <col min="204" max="204" width="27.375" style="63" bestFit="1" customWidth="1"/>
    <col min="205" max="205" width="5.125" style="63" bestFit="1" customWidth="1"/>
    <col min="206" max="207" width="6.75390625" style="63" bestFit="1" customWidth="1"/>
    <col min="208" max="208" width="5.75390625" style="63" bestFit="1" customWidth="1"/>
    <col min="209" max="209" width="4.125" style="63" bestFit="1" customWidth="1"/>
    <col min="210" max="210" width="44.875" style="63" customWidth="1"/>
    <col min="211" max="211" width="20.875" style="63" bestFit="1" customWidth="1"/>
    <col min="212" max="212" width="27.375" style="63" bestFit="1" customWidth="1"/>
    <col min="213" max="213" width="5.125" style="63" bestFit="1" customWidth="1"/>
    <col min="214" max="215" width="6.75390625" style="63" bestFit="1" customWidth="1"/>
    <col min="216" max="216" width="5.75390625" style="63" bestFit="1" customWidth="1"/>
    <col min="217" max="217" width="4.125" style="63" bestFit="1" customWidth="1"/>
    <col min="218" max="218" width="44.875" style="63" customWidth="1"/>
    <col min="219" max="219" width="20.875" style="63" bestFit="1" customWidth="1"/>
    <col min="220" max="220" width="27.375" style="63" bestFit="1" customWidth="1"/>
    <col min="221" max="221" width="5.125" style="63" bestFit="1" customWidth="1"/>
    <col min="222" max="223" width="6.75390625" style="63" bestFit="1" customWidth="1"/>
    <col min="224" max="224" width="5.75390625" style="63" bestFit="1" customWidth="1"/>
    <col min="225" max="225" width="4.125" style="63" bestFit="1" customWidth="1"/>
    <col min="226" max="226" width="44.875" style="63" customWidth="1"/>
    <col min="227" max="227" width="20.875" style="63" bestFit="1" customWidth="1"/>
    <col min="228" max="228" width="27.375" style="63" bestFit="1" customWidth="1"/>
    <col min="229" max="229" width="5.125" style="63" bestFit="1" customWidth="1"/>
    <col min="230" max="231" width="6.75390625" style="63" bestFit="1" customWidth="1"/>
    <col min="232" max="232" width="5.75390625" style="63" bestFit="1" customWidth="1"/>
    <col min="233" max="233" width="4.125" style="63" bestFit="1" customWidth="1"/>
    <col min="234" max="234" width="44.875" style="63" customWidth="1"/>
    <col min="235" max="235" width="20.875" style="63" bestFit="1" customWidth="1"/>
    <col min="236" max="236" width="27.375" style="63" bestFit="1" customWidth="1"/>
    <col min="237" max="237" width="5.125" style="63" bestFit="1" customWidth="1"/>
    <col min="238" max="239" width="6.75390625" style="63" bestFit="1" customWidth="1"/>
    <col min="240" max="240" width="5.75390625" style="63" bestFit="1" customWidth="1"/>
    <col min="241" max="241" width="4.125" style="63" bestFit="1" customWidth="1"/>
    <col min="242" max="242" width="44.875" style="63" customWidth="1"/>
    <col min="243" max="243" width="20.875" style="63" bestFit="1" customWidth="1"/>
    <col min="244" max="244" width="27.375" style="63" bestFit="1" customWidth="1"/>
    <col min="245" max="245" width="5.125" style="63" bestFit="1" customWidth="1"/>
    <col min="246" max="247" width="6.75390625" style="63" bestFit="1" customWidth="1"/>
    <col min="248" max="248" width="5.75390625" style="63" bestFit="1" customWidth="1"/>
    <col min="249" max="249" width="4.125" style="63" bestFit="1" customWidth="1"/>
    <col min="250" max="250" width="44.875" style="63" customWidth="1"/>
    <col min="251" max="251" width="20.875" style="63" bestFit="1" customWidth="1"/>
    <col min="252" max="252" width="27.375" style="63" bestFit="1" customWidth="1"/>
    <col min="253" max="253" width="5.125" style="63" bestFit="1" customWidth="1"/>
    <col min="254" max="255" width="6.75390625" style="63" bestFit="1" customWidth="1"/>
    <col min="256" max="16384" width="5.75390625" style="63" bestFit="1" customWidth="1"/>
  </cols>
  <sheetData>
    <row r="1" spans="1:8" ht="63.75" customHeight="1">
      <c r="A1" s="136"/>
      <c r="B1" s="137"/>
      <c r="C1" s="138"/>
      <c r="D1" s="138"/>
      <c r="E1" s="139"/>
      <c r="F1" s="136"/>
      <c r="G1" s="140" t="s">
        <v>396</v>
      </c>
      <c r="H1" s="140"/>
    </row>
    <row r="2" spans="1:8" ht="36.75" customHeight="1">
      <c r="A2" s="135" t="s">
        <v>393</v>
      </c>
      <c r="B2" s="135"/>
      <c r="C2" s="135"/>
      <c r="D2" s="135"/>
      <c r="E2" s="135"/>
      <c r="F2" s="135"/>
      <c r="G2" s="135"/>
      <c r="H2" s="135"/>
    </row>
    <row r="3" spans="1:8" s="64" customFormat="1" ht="60.75" customHeight="1">
      <c r="A3" s="62" t="s">
        <v>42</v>
      </c>
      <c r="B3" s="62" t="s">
        <v>53</v>
      </c>
      <c r="C3" s="62" t="s">
        <v>41</v>
      </c>
      <c r="D3" s="62" t="s">
        <v>66</v>
      </c>
      <c r="E3" s="62" t="s">
        <v>40</v>
      </c>
      <c r="F3" s="62" t="s">
        <v>43</v>
      </c>
      <c r="G3" s="62" t="s">
        <v>200</v>
      </c>
      <c r="H3" s="62" t="s">
        <v>201</v>
      </c>
    </row>
    <row r="4" spans="1:8" s="64" customFormat="1" ht="38.25">
      <c r="A4" s="88"/>
      <c r="B4" s="107" t="s">
        <v>71</v>
      </c>
      <c r="C4" s="108"/>
      <c r="D4" s="108"/>
      <c r="E4" s="106"/>
      <c r="F4" s="109">
        <f>SUM(F5:F29)</f>
        <v>4571.240000000002</v>
      </c>
      <c r="G4" s="109">
        <f>SUM(G5:G31)</f>
        <v>25825.14716</v>
      </c>
      <c r="H4" s="109">
        <f>SUM(H5:H31)</f>
        <v>22145.659129999996</v>
      </c>
    </row>
    <row r="5" spans="1:8" s="64" customFormat="1" ht="12.75">
      <c r="A5" s="10">
        <v>1</v>
      </c>
      <c r="B5" s="10"/>
      <c r="C5" s="9" t="s">
        <v>13</v>
      </c>
      <c r="D5" s="9" t="s">
        <v>267</v>
      </c>
      <c r="E5" s="10">
        <v>1970</v>
      </c>
      <c r="F5" s="94">
        <v>789</v>
      </c>
      <c r="G5" s="94">
        <v>321.63917</v>
      </c>
      <c r="H5" s="94">
        <v>37.25801</v>
      </c>
    </row>
    <row r="6" spans="1:8" s="64" customFormat="1" ht="12.75">
      <c r="A6" s="10">
        <v>2</v>
      </c>
      <c r="B6" s="10"/>
      <c r="C6" s="9" t="s">
        <v>13</v>
      </c>
      <c r="D6" s="9" t="s">
        <v>161</v>
      </c>
      <c r="E6" s="10">
        <v>1988</v>
      </c>
      <c r="F6" s="94">
        <v>651</v>
      </c>
      <c r="G6" s="94">
        <v>1098.13857</v>
      </c>
      <c r="H6" s="94">
        <v>97.13409</v>
      </c>
    </row>
    <row r="7" spans="1:8" s="64" customFormat="1" ht="12.75">
      <c r="A7" s="10">
        <v>3</v>
      </c>
      <c r="B7" s="10"/>
      <c r="C7" s="9" t="s">
        <v>13</v>
      </c>
      <c r="D7" s="9" t="s">
        <v>161</v>
      </c>
      <c r="E7" s="10">
        <v>2017</v>
      </c>
      <c r="F7" s="94"/>
      <c r="G7" s="94">
        <v>2807.88</v>
      </c>
      <c r="H7" s="94">
        <v>2673.33572</v>
      </c>
    </row>
    <row r="8" spans="1:8" s="64" customFormat="1" ht="12.75">
      <c r="A8" s="10">
        <v>4</v>
      </c>
      <c r="B8" s="10"/>
      <c r="C8" s="9" t="s">
        <v>13</v>
      </c>
      <c r="D8" s="9" t="s">
        <v>162</v>
      </c>
      <c r="E8" s="10">
        <v>1970</v>
      </c>
      <c r="F8" s="94">
        <v>520</v>
      </c>
      <c r="G8" s="94">
        <v>46.5378</v>
      </c>
      <c r="H8" s="94">
        <v>0</v>
      </c>
    </row>
    <row r="9" spans="1:8" s="64" customFormat="1" ht="25.5">
      <c r="A9" s="10">
        <v>5</v>
      </c>
      <c r="B9" s="10"/>
      <c r="C9" s="9" t="s">
        <v>13</v>
      </c>
      <c r="D9" s="9" t="s">
        <v>163</v>
      </c>
      <c r="E9" s="10">
        <v>1985</v>
      </c>
      <c r="F9" s="94">
        <v>160</v>
      </c>
      <c r="G9" s="94">
        <v>115.856</v>
      </c>
      <c r="H9" s="94">
        <v>0</v>
      </c>
    </row>
    <row r="10" spans="1:8" s="64" customFormat="1" ht="12.75">
      <c r="A10" s="10">
        <v>6</v>
      </c>
      <c r="B10" s="10"/>
      <c r="C10" s="9" t="s">
        <v>68</v>
      </c>
      <c r="D10" s="9" t="s">
        <v>164</v>
      </c>
      <c r="E10" s="10">
        <v>1992</v>
      </c>
      <c r="F10" s="94">
        <v>667</v>
      </c>
      <c r="G10" s="94">
        <v>355.95899</v>
      </c>
      <c r="H10" s="94">
        <v>87.39903</v>
      </c>
    </row>
    <row r="11" spans="1:8" s="64" customFormat="1" ht="12.75">
      <c r="A11" s="10">
        <v>7</v>
      </c>
      <c r="B11" s="10"/>
      <c r="C11" s="9" t="s">
        <v>52</v>
      </c>
      <c r="D11" s="9" t="s">
        <v>67</v>
      </c>
      <c r="E11" s="10">
        <v>1992</v>
      </c>
      <c r="F11" s="94">
        <v>75</v>
      </c>
      <c r="G11" s="94">
        <v>37.391</v>
      </c>
      <c r="H11" s="94">
        <v>11.28299</v>
      </c>
    </row>
    <row r="12" spans="1:8" s="64" customFormat="1" ht="12.75">
      <c r="A12" s="10">
        <v>8</v>
      </c>
      <c r="B12" s="10"/>
      <c r="C12" s="9" t="s">
        <v>68</v>
      </c>
      <c r="D12" s="9" t="s">
        <v>165</v>
      </c>
      <c r="E12" s="10">
        <v>1988</v>
      </c>
      <c r="F12" s="94">
        <v>180</v>
      </c>
      <c r="G12" s="94">
        <v>43.9924</v>
      </c>
      <c r="H12" s="94">
        <v>11.4717</v>
      </c>
    </row>
    <row r="13" spans="1:8" s="64" customFormat="1" ht="12.75">
      <c r="A13" s="10">
        <v>9</v>
      </c>
      <c r="B13" s="10"/>
      <c r="C13" s="9" t="s">
        <v>13</v>
      </c>
      <c r="D13" s="9" t="s">
        <v>166</v>
      </c>
      <c r="E13" s="10">
        <v>1979</v>
      </c>
      <c r="F13" s="94">
        <v>748</v>
      </c>
      <c r="G13" s="94">
        <v>527.204</v>
      </c>
      <c r="H13" s="94">
        <v>80.4448</v>
      </c>
    </row>
    <row r="14" spans="1:8" s="64" customFormat="1" ht="12.75">
      <c r="A14" s="10">
        <v>10</v>
      </c>
      <c r="B14" s="10"/>
      <c r="C14" s="9" t="s">
        <v>0</v>
      </c>
      <c r="D14" s="9" t="s">
        <v>69</v>
      </c>
      <c r="E14" s="10">
        <v>1979</v>
      </c>
      <c r="F14" s="94">
        <v>72</v>
      </c>
      <c r="G14" s="94">
        <v>155.369</v>
      </c>
      <c r="H14" s="94">
        <v>0.07285</v>
      </c>
    </row>
    <row r="15" spans="1:8" s="64" customFormat="1" ht="25.5">
      <c r="A15" s="10">
        <v>11</v>
      </c>
      <c r="B15" s="10"/>
      <c r="C15" s="9" t="s">
        <v>60</v>
      </c>
      <c r="D15" s="9" t="s">
        <v>69</v>
      </c>
      <c r="E15" s="10">
        <v>1979</v>
      </c>
      <c r="F15" s="94">
        <v>70</v>
      </c>
      <c r="G15" s="94">
        <v>2.19318</v>
      </c>
      <c r="H15" s="94">
        <v>0.07351</v>
      </c>
    </row>
    <row r="16" spans="1:8" s="64" customFormat="1" ht="12.75">
      <c r="A16" s="10">
        <v>12</v>
      </c>
      <c r="B16" s="10"/>
      <c r="C16" s="9" t="s">
        <v>13</v>
      </c>
      <c r="D16" s="9" t="s">
        <v>70</v>
      </c>
      <c r="E16" s="10">
        <v>1982</v>
      </c>
      <c r="F16" s="94">
        <v>166</v>
      </c>
      <c r="G16" s="94">
        <v>225.96893</v>
      </c>
      <c r="H16" s="94">
        <v>34.38466</v>
      </c>
    </row>
    <row r="17" spans="1:8" s="64" customFormat="1" ht="12.75">
      <c r="A17" s="10">
        <v>13</v>
      </c>
      <c r="B17" s="10"/>
      <c r="C17" s="9" t="s">
        <v>322</v>
      </c>
      <c r="D17" s="9" t="s">
        <v>323</v>
      </c>
      <c r="E17" s="10">
        <v>2016</v>
      </c>
      <c r="F17" s="94">
        <v>22</v>
      </c>
      <c r="G17" s="94">
        <v>1578.192</v>
      </c>
      <c r="H17" s="94">
        <v>1502.5703</v>
      </c>
    </row>
    <row r="18" spans="1:8" s="64" customFormat="1" ht="12.75">
      <c r="A18" s="10">
        <v>14</v>
      </c>
      <c r="B18" s="10"/>
      <c r="C18" s="9" t="s">
        <v>324</v>
      </c>
      <c r="D18" s="9" t="s">
        <v>325</v>
      </c>
      <c r="E18" s="10">
        <v>2016</v>
      </c>
      <c r="F18" s="94">
        <v>114.8</v>
      </c>
      <c r="G18" s="94">
        <v>1026.424</v>
      </c>
      <c r="H18" s="94">
        <v>968.68774</v>
      </c>
    </row>
    <row r="19" spans="1:8" s="64" customFormat="1" ht="12.75">
      <c r="A19" s="10">
        <v>15</v>
      </c>
      <c r="B19" s="10"/>
      <c r="C19" s="9" t="s">
        <v>324</v>
      </c>
      <c r="D19" s="9" t="s">
        <v>326</v>
      </c>
      <c r="E19" s="10">
        <v>2016</v>
      </c>
      <c r="F19" s="94">
        <v>24</v>
      </c>
      <c r="G19" s="94">
        <v>2394.899</v>
      </c>
      <c r="H19" s="94">
        <v>2280.14349</v>
      </c>
    </row>
    <row r="20" spans="1:8" s="64" customFormat="1" ht="12.75">
      <c r="A20" s="10">
        <v>16</v>
      </c>
      <c r="B20" s="10"/>
      <c r="C20" s="9" t="s">
        <v>324</v>
      </c>
      <c r="D20" s="9" t="s">
        <v>326</v>
      </c>
      <c r="E20" s="10">
        <v>2018</v>
      </c>
      <c r="F20" s="94"/>
      <c r="G20" s="94">
        <v>333.226</v>
      </c>
      <c r="H20" s="94">
        <v>317.25894</v>
      </c>
    </row>
    <row r="21" spans="1:8" s="64" customFormat="1" ht="25.5">
      <c r="A21" s="10">
        <v>17</v>
      </c>
      <c r="B21" s="10"/>
      <c r="C21" s="9" t="s">
        <v>327</v>
      </c>
      <c r="D21" s="9" t="s">
        <v>323</v>
      </c>
      <c r="E21" s="10">
        <v>2016</v>
      </c>
      <c r="F21" s="94">
        <v>28</v>
      </c>
      <c r="G21" s="94">
        <v>822.395</v>
      </c>
      <c r="H21" s="94">
        <v>782.98864</v>
      </c>
    </row>
    <row r="22" spans="1:8" s="64" customFormat="1" ht="12.75">
      <c r="A22" s="10">
        <v>18</v>
      </c>
      <c r="B22" s="10"/>
      <c r="C22" s="9" t="s">
        <v>324</v>
      </c>
      <c r="D22" s="9" t="s">
        <v>328</v>
      </c>
      <c r="E22" s="10">
        <v>2016</v>
      </c>
      <c r="F22" s="94">
        <v>25.2</v>
      </c>
      <c r="G22" s="94">
        <v>1496.107</v>
      </c>
      <c r="H22" s="94">
        <v>1405.71719</v>
      </c>
    </row>
    <row r="23" spans="1:8" s="64" customFormat="1" ht="12.75">
      <c r="A23" s="10">
        <v>19</v>
      </c>
      <c r="B23" s="10"/>
      <c r="C23" s="9" t="s">
        <v>324</v>
      </c>
      <c r="D23" s="9" t="s">
        <v>329</v>
      </c>
      <c r="E23" s="10">
        <v>2016</v>
      </c>
      <c r="F23" s="94">
        <v>23.1</v>
      </c>
      <c r="G23" s="94">
        <v>1462.876</v>
      </c>
      <c r="H23" s="94">
        <v>1374.49386</v>
      </c>
    </row>
    <row r="24" spans="1:8" s="64" customFormat="1" ht="12.75">
      <c r="A24" s="10">
        <v>20</v>
      </c>
      <c r="B24" s="10"/>
      <c r="C24" s="9" t="s">
        <v>324</v>
      </c>
      <c r="D24" s="9" t="s">
        <v>330</v>
      </c>
      <c r="E24" s="10">
        <v>2016</v>
      </c>
      <c r="F24" s="94">
        <v>23.1</v>
      </c>
      <c r="G24" s="94">
        <v>1439.42</v>
      </c>
      <c r="H24" s="94">
        <v>1352.45509</v>
      </c>
    </row>
    <row r="25" spans="1:8" s="64" customFormat="1" ht="12.75">
      <c r="A25" s="10">
        <v>21</v>
      </c>
      <c r="B25" s="10"/>
      <c r="C25" s="9" t="s">
        <v>324</v>
      </c>
      <c r="D25" s="9" t="s">
        <v>331</v>
      </c>
      <c r="E25" s="10">
        <v>2016</v>
      </c>
      <c r="F25" s="94">
        <v>35.14</v>
      </c>
      <c r="G25" s="94">
        <v>1368.602</v>
      </c>
      <c r="H25" s="94">
        <v>1285.91575</v>
      </c>
    </row>
    <row r="26" spans="1:8" s="64" customFormat="1" ht="12.75">
      <c r="A26" s="10">
        <v>22</v>
      </c>
      <c r="B26" s="10"/>
      <c r="C26" s="9" t="s">
        <v>324</v>
      </c>
      <c r="D26" s="9" t="s">
        <v>332</v>
      </c>
      <c r="E26" s="10">
        <v>2016</v>
      </c>
      <c r="F26" s="94">
        <v>23.1</v>
      </c>
      <c r="G26" s="94">
        <v>1322.332</v>
      </c>
      <c r="H26" s="94">
        <v>1242.44106</v>
      </c>
    </row>
    <row r="27" spans="1:8" s="64" customFormat="1" ht="12.75">
      <c r="A27" s="10">
        <v>23</v>
      </c>
      <c r="B27" s="10"/>
      <c r="C27" s="9" t="s">
        <v>324</v>
      </c>
      <c r="D27" s="9" t="s">
        <v>333</v>
      </c>
      <c r="E27" s="10">
        <v>2016</v>
      </c>
      <c r="F27" s="94">
        <v>114.8</v>
      </c>
      <c r="G27" s="94">
        <v>1434.016</v>
      </c>
      <c r="H27" s="94">
        <v>1347.37763</v>
      </c>
    </row>
    <row r="28" spans="1:8" s="64" customFormat="1" ht="12.75">
      <c r="A28" s="10">
        <v>24</v>
      </c>
      <c r="B28" s="10"/>
      <c r="C28" s="9" t="s">
        <v>334</v>
      </c>
      <c r="D28" s="9" t="s">
        <v>335</v>
      </c>
      <c r="E28" s="10">
        <v>2016</v>
      </c>
      <c r="F28" s="94">
        <v>22</v>
      </c>
      <c r="G28" s="94">
        <v>1492.222</v>
      </c>
      <c r="H28" s="94">
        <v>1420.7196</v>
      </c>
    </row>
    <row r="29" spans="1:8" s="64" customFormat="1" ht="12.75">
      <c r="A29" s="10">
        <v>25</v>
      </c>
      <c r="B29" s="10"/>
      <c r="C29" s="9" t="s">
        <v>324</v>
      </c>
      <c r="D29" s="9" t="s">
        <v>336</v>
      </c>
      <c r="E29" s="10">
        <v>2017</v>
      </c>
      <c r="F29" s="94">
        <v>18</v>
      </c>
      <c r="G29" s="94">
        <v>945.45</v>
      </c>
      <c r="H29" s="94">
        <v>894.23806</v>
      </c>
    </row>
    <row r="30" spans="1:8" s="64" customFormat="1" ht="25.5">
      <c r="A30" s="10">
        <v>26</v>
      </c>
      <c r="B30" s="10"/>
      <c r="C30" s="9" t="s">
        <v>388</v>
      </c>
      <c r="D30" s="9" t="s">
        <v>389</v>
      </c>
      <c r="E30" s="10">
        <v>2020</v>
      </c>
      <c r="F30" s="94">
        <v>40.5</v>
      </c>
      <c r="G30" s="94">
        <v>1509.23611</v>
      </c>
      <c r="H30" s="94">
        <v>1493.70427</v>
      </c>
    </row>
    <row r="31" spans="1:8" s="64" customFormat="1" ht="25.5">
      <c r="A31" s="10">
        <v>27</v>
      </c>
      <c r="B31" s="10"/>
      <c r="C31" s="9" t="s">
        <v>388</v>
      </c>
      <c r="D31" s="9" t="s">
        <v>390</v>
      </c>
      <c r="E31" s="10">
        <v>2020</v>
      </c>
      <c r="F31" s="94">
        <v>30.24</v>
      </c>
      <c r="G31" s="94">
        <v>1461.62101</v>
      </c>
      <c r="H31" s="94">
        <v>1444.09015</v>
      </c>
    </row>
    <row r="32" spans="1:8" s="64" customFormat="1" ht="25.5">
      <c r="A32" s="118"/>
      <c r="B32" s="125" t="s">
        <v>58</v>
      </c>
      <c r="C32" s="126"/>
      <c r="D32" s="126"/>
      <c r="E32" s="124"/>
      <c r="F32" s="127">
        <f>SUM(F53+F59+F74+F90+F106+F117+F140+F151+F169+F177+F186+F194+F200+F212+F217+F224+F232+F240+F245+F252+F259+F267)</f>
        <v>69365.85</v>
      </c>
      <c r="G32" s="127">
        <f>SUM(G53+G59+G74+G90+G106+G117+G140+G151+G169+G177+G186+G194+G200+G212+G217+G224+G232+G240+G245+G252+G259+G265+G267)</f>
        <v>41385.31259999999</v>
      </c>
      <c r="H32" s="127">
        <f>SUM(H53+H59+H74+H90+H106+H117+H140+H151+H169+H177+H186+H194+H200+H212+H217+H224+H232+H240+H245+H252+H259+H265+H267)</f>
        <v>11870.471999999998</v>
      </c>
    </row>
    <row r="33" spans="1:8" s="64" customFormat="1" ht="38.25">
      <c r="A33" s="10">
        <v>28</v>
      </c>
      <c r="B33" s="95" t="s">
        <v>140</v>
      </c>
      <c r="C33" s="89" t="s">
        <v>107</v>
      </c>
      <c r="D33" s="90" t="s">
        <v>225</v>
      </c>
      <c r="E33" s="88"/>
      <c r="F33" s="91">
        <f>SUM(F34+F35+F36+F37+F38+F39+F40+F41+F42+F43+F44+F45+F46+F47+F48+F49+F50+F51+F52)</f>
        <v>2615.36</v>
      </c>
      <c r="G33" s="91">
        <f>SUM(G34+G35+G36+G37+G38+G39+G40+G41+G42+G43+G44+G45+G46+G47+G48+G49+G50+G51+G52)</f>
        <v>635.4961</v>
      </c>
      <c r="H33" s="91">
        <f>SUM(H34+H35+H36+H37+H38+H39+H40+H41+H42+H43+H44+H45+H46+H47+H48+H49+H50+H51+H52)</f>
        <v>49.88999999999999</v>
      </c>
    </row>
    <row r="34" spans="1:8" s="64" customFormat="1" ht="12.75">
      <c r="A34" s="10">
        <v>29</v>
      </c>
      <c r="B34" s="10"/>
      <c r="C34" s="9" t="s">
        <v>26</v>
      </c>
      <c r="D34" s="9"/>
      <c r="E34" s="10">
        <v>1900</v>
      </c>
      <c r="F34" s="10">
        <v>656.76</v>
      </c>
      <c r="G34" s="10">
        <v>154.176</v>
      </c>
      <c r="H34" s="10">
        <v>38.5</v>
      </c>
    </row>
    <row r="35" spans="1:8" s="64" customFormat="1" ht="12.75">
      <c r="A35" s="10">
        <v>30</v>
      </c>
      <c r="B35" s="10"/>
      <c r="C35" s="9" t="s">
        <v>19</v>
      </c>
      <c r="D35" s="9"/>
      <c r="E35" s="10">
        <v>1950</v>
      </c>
      <c r="F35" s="10">
        <v>60.5</v>
      </c>
      <c r="G35" s="10">
        <v>7.913</v>
      </c>
      <c r="H35" s="10">
        <v>0</v>
      </c>
    </row>
    <row r="36" spans="1:8" s="64" customFormat="1" ht="12.75">
      <c r="A36" s="10">
        <v>31</v>
      </c>
      <c r="B36" s="10"/>
      <c r="C36" s="9" t="s">
        <v>27</v>
      </c>
      <c r="D36" s="9"/>
      <c r="E36" s="10">
        <v>1970</v>
      </c>
      <c r="F36" s="10">
        <v>80.5</v>
      </c>
      <c r="G36" s="10">
        <v>18.576</v>
      </c>
      <c r="H36" s="10">
        <v>0.8</v>
      </c>
    </row>
    <row r="37" spans="1:8" s="64" customFormat="1" ht="12.75">
      <c r="A37" s="10">
        <v>32</v>
      </c>
      <c r="B37" s="10"/>
      <c r="C37" s="9" t="s">
        <v>28</v>
      </c>
      <c r="D37" s="9"/>
      <c r="E37" s="10">
        <v>1900</v>
      </c>
      <c r="F37" s="10">
        <v>379</v>
      </c>
      <c r="G37" s="10">
        <v>149.818</v>
      </c>
      <c r="H37" s="10">
        <v>0</v>
      </c>
    </row>
    <row r="38" spans="1:8" s="64" customFormat="1" ht="12.75">
      <c r="A38" s="10">
        <v>33</v>
      </c>
      <c r="B38" s="10"/>
      <c r="C38" s="9" t="s">
        <v>19</v>
      </c>
      <c r="D38" s="9"/>
      <c r="E38" s="10">
        <v>1900</v>
      </c>
      <c r="F38" s="10">
        <v>23.8</v>
      </c>
      <c r="G38" s="10">
        <v>0.291</v>
      </c>
      <c r="H38" s="10">
        <v>0</v>
      </c>
    </row>
    <row r="39" spans="1:8" s="64" customFormat="1" ht="12.75">
      <c r="A39" s="10">
        <v>34</v>
      </c>
      <c r="B39" s="10"/>
      <c r="C39" s="9" t="s">
        <v>19</v>
      </c>
      <c r="D39" s="9"/>
      <c r="E39" s="10">
        <v>1900</v>
      </c>
      <c r="F39" s="10">
        <v>19.5</v>
      </c>
      <c r="G39" s="10">
        <v>0.684</v>
      </c>
      <c r="H39" s="10">
        <v>0</v>
      </c>
    </row>
    <row r="40" spans="1:8" s="64" customFormat="1" ht="12.75">
      <c r="A40" s="10">
        <v>35</v>
      </c>
      <c r="B40" s="10"/>
      <c r="C40" s="9" t="s">
        <v>29</v>
      </c>
      <c r="D40" s="9"/>
      <c r="E40" s="10">
        <v>1900</v>
      </c>
      <c r="F40" s="10">
        <v>337.9</v>
      </c>
      <c r="G40" s="10">
        <v>117.929</v>
      </c>
      <c r="H40" s="10">
        <v>0</v>
      </c>
    </row>
    <row r="41" spans="1:8" s="64" customFormat="1" ht="12.75">
      <c r="A41" s="10">
        <v>36</v>
      </c>
      <c r="B41" s="10"/>
      <c r="C41" s="9" t="s">
        <v>19</v>
      </c>
      <c r="D41" s="9"/>
      <c r="E41" s="10">
        <v>1900</v>
      </c>
      <c r="F41" s="10">
        <v>8.1</v>
      </c>
      <c r="G41" s="10">
        <v>1.335</v>
      </c>
      <c r="H41" s="10">
        <v>0</v>
      </c>
    </row>
    <row r="42" spans="1:8" s="64" customFormat="1" ht="12.75">
      <c r="A42" s="10">
        <v>37</v>
      </c>
      <c r="B42" s="10"/>
      <c r="C42" s="9" t="s">
        <v>30</v>
      </c>
      <c r="D42" s="9"/>
      <c r="E42" s="10">
        <v>1989</v>
      </c>
      <c r="F42" s="10">
        <v>169</v>
      </c>
      <c r="G42" s="10">
        <v>27.197</v>
      </c>
      <c r="H42" s="10">
        <v>10.22</v>
      </c>
    </row>
    <row r="43" spans="1:8" s="64" customFormat="1" ht="12.75">
      <c r="A43" s="10">
        <v>38</v>
      </c>
      <c r="B43" s="10"/>
      <c r="C43" s="9" t="s">
        <v>31</v>
      </c>
      <c r="D43" s="9"/>
      <c r="E43" s="10">
        <v>1900</v>
      </c>
      <c r="F43" s="10">
        <v>349.4</v>
      </c>
      <c r="G43" s="10">
        <v>138.979</v>
      </c>
      <c r="H43" s="10">
        <v>0</v>
      </c>
    </row>
    <row r="44" spans="1:8" s="64" customFormat="1" ht="12.75">
      <c r="A44" s="10">
        <v>39</v>
      </c>
      <c r="B44" s="10"/>
      <c r="C44" s="9" t="s">
        <v>2</v>
      </c>
      <c r="D44" s="9"/>
      <c r="E44" s="10">
        <v>1950</v>
      </c>
      <c r="F44" s="10">
        <v>72</v>
      </c>
      <c r="G44" s="10">
        <v>2.8521</v>
      </c>
      <c r="H44" s="10">
        <v>0</v>
      </c>
    </row>
    <row r="45" spans="1:8" s="64" customFormat="1" ht="12.75">
      <c r="A45" s="10">
        <v>40</v>
      </c>
      <c r="B45" s="10"/>
      <c r="C45" s="9" t="s">
        <v>51</v>
      </c>
      <c r="D45" s="9"/>
      <c r="E45" s="10">
        <v>1968</v>
      </c>
      <c r="F45" s="10">
        <v>14.4</v>
      </c>
      <c r="G45" s="10">
        <v>1.866</v>
      </c>
      <c r="H45" s="10">
        <v>0</v>
      </c>
    </row>
    <row r="46" spans="1:8" s="64" customFormat="1" ht="12.75">
      <c r="A46" s="10">
        <v>41</v>
      </c>
      <c r="B46" s="10"/>
      <c r="C46" s="9" t="s">
        <v>51</v>
      </c>
      <c r="D46" s="9"/>
      <c r="E46" s="10">
        <v>1968</v>
      </c>
      <c r="F46" s="10">
        <v>11.5</v>
      </c>
      <c r="G46" s="10">
        <v>1.866</v>
      </c>
      <c r="H46" s="10">
        <v>0</v>
      </c>
    </row>
    <row r="47" spans="1:8" s="64" customFormat="1" ht="12.75">
      <c r="A47" s="10">
        <v>42</v>
      </c>
      <c r="B47" s="10"/>
      <c r="C47" s="9" t="s">
        <v>32</v>
      </c>
      <c r="D47" s="9"/>
      <c r="E47" s="10">
        <v>1955</v>
      </c>
      <c r="F47" s="10">
        <v>6</v>
      </c>
      <c r="G47" s="10">
        <v>1.565</v>
      </c>
      <c r="H47" s="10">
        <v>0</v>
      </c>
    </row>
    <row r="48" spans="1:8" s="64" customFormat="1" ht="12.75">
      <c r="A48" s="10">
        <v>43</v>
      </c>
      <c r="B48" s="10"/>
      <c r="C48" s="9" t="s">
        <v>2</v>
      </c>
      <c r="D48" s="9"/>
      <c r="E48" s="10">
        <v>1981</v>
      </c>
      <c r="F48" s="10">
        <v>6</v>
      </c>
      <c r="G48" s="10">
        <v>0.217</v>
      </c>
      <c r="H48" s="10">
        <v>0</v>
      </c>
    </row>
    <row r="49" spans="1:8" s="64" customFormat="1" ht="12.75">
      <c r="A49" s="10">
        <v>44</v>
      </c>
      <c r="B49" s="10"/>
      <c r="C49" s="9" t="s">
        <v>19</v>
      </c>
      <c r="D49" s="9"/>
      <c r="E49" s="10">
        <v>1980</v>
      </c>
      <c r="F49" s="10">
        <v>5</v>
      </c>
      <c r="G49" s="10">
        <v>0.429</v>
      </c>
      <c r="H49" s="10">
        <v>0</v>
      </c>
    </row>
    <row r="50" spans="1:8" s="64" customFormat="1" ht="12.75">
      <c r="A50" s="10">
        <v>45</v>
      </c>
      <c r="B50" s="10"/>
      <c r="C50" s="9" t="s">
        <v>52</v>
      </c>
      <c r="D50" s="9"/>
      <c r="E50" s="10">
        <v>1950</v>
      </c>
      <c r="F50" s="10">
        <v>60</v>
      </c>
      <c r="G50" s="10">
        <v>3.513</v>
      </c>
      <c r="H50" s="10">
        <v>0</v>
      </c>
    </row>
    <row r="51" spans="1:8" s="64" customFormat="1" ht="12.75">
      <c r="A51" s="10">
        <v>46</v>
      </c>
      <c r="B51" s="10"/>
      <c r="C51" s="9" t="s">
        <v>33</v>
      </c>
      <c r="D51" s="9"/>
      <c r="E51" s="10">
        <v>1990</v>
      </c>
      <c r="F51" s="10">
        <v>341</v>
      </c>
      <c r="G51" s="10">
        <v>5.139</v>
      </c>
      <c r="H51" s="10">
        <v>0.37</v>
      </c>
    </row>
    <row r="52" spans="1:8" s="64" customFormat="1" ht="12.75">
      <c r="A52" s="10">
        <v>47</v>
      </c>
      <c r="B52" s="10"/>
      <c r="C52" s="9" t="s">
        <v>65</v>
      </c>
      <c r="D52" s="9"/>
      <c r="E52" s="10">
        <v>1996</v>
      </c>
      <c r="F52" s="10">
        <v>15</v>
      </c>
      <c r="G52" s="10">
        <v>1.151</v>
      </c>
      <c r="H52" s="10">
        <v>0</v>
      </c>
    </row>
    <row r="53" spans="1:8" s="64" customFormat="1" ht="12.75">
      <c r="A53" s="10"/>
      <c r="B53" s="118"/>
      <c r="C53" s="119" t="s">
        <v>342</v>
      </c>
      <c r="D53" s="120" t="s">
        <v>109</v>
      </c>
      <c r="E53" s="118"/>
      <c r="F53" s="121">
        <f>SUM(F54:F58)</f>
        <v>6133.599999999999</v>
      </c>
      <c r="G53" s="121">
        <f>SUM(G54:G58)</f>
        <v>3267.38</v>
      </c>
      <c r="H53" s="121">
        <f>SUM(H54:H58)</f>
        <v>1402</v>
      </c>
    </row>
    <row r="54" spans="1:8" s="64" customFormat="1" ht="12.75">
      <c r="A54" s="10">
        <v>48</v>
      </c>
      <c r="B54" s="10"/>
      <c r="C54" s="9" t="s">
        <v>1</v>
      </c>
      <c r="D54" s="9"/>
      <c r="E54" s="10">
        <v>1990</v>
      </c>
      <c r="F54" s="10">
        <v>5727.4</v>
      </c>
      <c r="G54" s="10">
        <v>3166.448</v>
      </c>
      <c r="H54" s="10">
        <v>1380</v>
      </c>
    </row>
    <row r="55" spans="1:8" s="64" customFormat="1" ht="12.75">
      <c r="A55" s="10">
        <v>49</v>
      </c>
      <c r="B55" s="10"/>
      <c r="C55" s="9" t="s">
        <v>17</v>
      </c>
      <c r="D55" s="9"/>
      <c r="E55" s="10">
        <v>1990</v>
      </c>
      <c r="F55" s="10">
        <v>97.7</v>
      </c>
      <c r="G55" s="10">
        <v>24.858</v>
      </c>
      <c r="H55" s="10">
        <v>1.5</v>
      </c>
    </row>
    <row r="56" spans="1:8" s="64" customFormat="1" ht="12.75">
      <c r="A56" s="10">
        <v>50</v>
      </c>
      <c r="B56" s="10"/>
      <c r="C56" s="9" t="s">
        <v>52</v>
      </c>
      <c r="D56" s="9"/>
      <c r="E56" s="10">
        <v>1993</v>
      </c>
      <c r="F56" s="10">
        <v>59</v>
      </c>
      <c r="G56" s="10">
        <v>54.074</v>
      </c>
      <c r="H56" s="10">
        <v>18</v>
      </c>
    </row>
    <row r="57" spans="1:8" s="64" customFormat="1" ht="12.75">
      <c r="A57" s="10">
        <v>51</v>
      </c>
      <c r="B57" s="10"/>
      <c r="C57" s="9" t="s">
        <v>45</v>
      </c>
      <c r="D57" s="9"/>
      <c r="E57" s="10">
        <v>1993</v>
      </c>
      <c r="F57" s="10">
        <v>239.7</v>
      </c>
      <c r="G57" s="10">
        <v>21</v>
      </c>
      <c r="H57" s="10">
        <v>2.5</v>
      </c>
    </row>
    <row r="58" spans="1:8" s="64" customFormat="1" ht="12.75">
      <c r="A58" s="10">
        <v>52</v>
      </c>
      <c r="B58" s="10"/>
      <c r="C58" s="9" t="s">
        <v>51</v>
      </c>
      <c r="D58" s="9"/>
      <c r="E58" s="10">
        <v>1990</v>
      </c>
      <c r="F58" s="10">
        <v>9.8</v>
      </c>
      <c r="G58" s="10">
        <v>1</v>
      </c>
      <c r="H58" s="10">
        <v>0</v>
      </c>
    </row>
    <row r="59" spans="1:8" s="64" customFormat="1" ht="12.75">
      <c r="A59" s="10"/>
      <c r="B59" s="118"/>
      <c r="C59" s="119" t="s">
        <v>77</v>
      </c>
      <c r="D59" s="120" t="s">
        <v>112</v>
      </c>
      <c r="E59" s="118"/>
      <c r="F59" s="121">
        <f>F60+F61+F62+F63+F64+F65+F66+F67+F68+F69+F70+F72</f>
        <v>7692.24</v>
      </c>
      <c r="G59" s="121">
        <f>SUM(G60:G73)</f>
        <v>2803.235</v>
      </c>
      <c r="H59" s="121">
        <f>SUM(H60:H73)</f>
        <v>2349.23</v>
      </c>
    </row>
    <row r="60" spans="1:8" s="64" customFormat="1" ht="12.75">
      <c r="A60" s="10">
        <v>53</v>
      </c>
      <c r="B60" s="10"/>
      <c r="C60" s="9" t="s">
        <v>1</v>
      </c>
      <c r="D60" s="9"/>
      <c r="E60" s="10">
        <v>1914</v>
      </c>
      <c r="F60" s="10">
        <v>4227.3</v>
      </c>
      <c r="G60" s="10">
        <v>2698.646</v>
      </c>
      <c r="H60" s="10">
        <v>2348.19</v>
      </c>
    </row>
    <row r="61" spans="1:8" s="64" customFormat="1" ht="12.75">
      <c r="A61" s="10">
        <v>54</v>
      </c>
      <c r="B61" s="10"/>
      <c r="C61" s="9" t="s">
        <v>7</v>
      </c>
      <c r="D61" s="9"/>
      <c r="E61" s="10">
        <v>1916</v>
      </c>
      <c r="F61" s="10">
        <v>180.3</v>
      </c>
      <c r="G61" s="10">
        <v>24.329</v>
      </c>
      <c r="H61" s="10">
        <v>0</v>
      </c>
    </row>
    <row r="62" spans="1:8" s="64" customFormat="1" ht="12.75">
      <c r="A62" s="10">
        <v>55</v>
      </c>
      <c r="B62" s="10"/>
      <c r="C62" s="9" t="s">
        <v>5</v>
      </c>
      <c r="D62" s="9"/>
      <c r="E62" s="10">
        <v>1960</v>
      </c>
      <c r="F62" s="10">
        <v>11.28</v>
      </c>
      <c r="G62" s="10">
        <v>3.644</v>
      </c>
      <c r="H62" s="10">
        <v>0</v>
      </c>
    </row>
    <row r="63" spans="1:8" s="64" customFormat="1" ht="12.75">
      <c r="A63" s="10">
        <v>56</v>
      </c>
      <c r="B63" s="10"/>
      <c r="C63" s="9" t="s">
        <v>5</v>
      </c>
      <c r="D63" s="9"/>
      <c r="E63" s="10">
        <v>1965</v>
      </c>
      <c r="F63" s="10">
        <v>20.46</v>
      </c>
      <c r="G63" s="10">
        <v>2.706</v>
      </c>
      <c r="H63" s="10">
        <v>0</v>
      </c>
    </row>
    <row r="64" spans="1:8" s="64" customFormat="1" ht="12.75">
      <c r="A64" s="10">
        <v>57</v>
      </c>
      <c r="B64" s="10"/>
      <c r="C64" s="9" t="s">
        <v>211</v>
      </c>
      <c r="D64" s="9"/>
      <c r="E64" s="10">
        <v>1955</v>
      </c>
      <c r="F64" s="10">
        <v>90.1</v>
      </c>
      <c r="G64" s="10">
        <v>20.028</v>
      </c>
      <c r="H64" s="10">
        <v>0</v>
      </c>
    </row>
    <row r="65" spans="1:8" s="64" customFormat="1" ht="12.75">
      <c r="A65" s="10">
        <v>58</v>
      </c>
      <c r="B65" s="10"/>
      <c r="C65" s="9" t="s">
        <v>138</v>
      </c>
      <c r="D65" s="9"/>
      <c r="E65" s="10">
        <v>1983</v>
      </c>
      <c r="F65" s="10">
        <v>50.9</v>
      </c>
      <c r="G65" s="10">
        <v>1.745</v>
      </c>
      <c r="H65" s="10">
        <v>0</v>
      </c>
    </row>
    <row r="66" spans="1:8" s="64" customFormat="1" ht="12.75">
      <c r="A66" s="10">
        <v>59</v>
      </c>
      <c r="B66" s="10"/>
      <c r="C66" s="9" t="s">
        <v>23</v>
      </c>
      <c r="D66" s="9"/>
      <c r="E66" s="10">
        <v>1983</v>
      </c>
      <c r="F66" s="10">
        <v>49</v>
      </c>
      <c r="G66" s="10">
        <v>3.617</v>
      </c>
      <c r="H66" s="10">
        <v>0.18</v>
      </c>
    </row>
    <row r="67" spans="1:8" s="64" customFormat="1" ht="12.75">
      <c r="A67" s="10">
        <v>60</v>
      </c>
      <c r="B67" s="10"/>
      <c r="C67" s="9" t="s">
        <v>7</v>
      </c>
      <c r="D67" s="9"/>
      <c r="E67" s="10">
        <v>1950</v>
      </c>
      <c r="F67" s="10">
        <v>199.7</v>
      </c>
      <c r="G67" s="10">
        <v>33.991</v>
      </c>
      <c r="H67" s="10">
        <v>0</v>
      </c>
    </row>
    <row r="68" spans="1:8" s="64" customFormat="1" ht="12.75">
      <c r="A68" s="10">
        <v>61</v>
      </c>
      <c r="B68" s="10"/>
      <c r="C68" s="9" t="s">
        <v>52</v>
      </c>
      <c r="D68" s="9"/>
      <c r="E68" s="10">
        <v>2002</v>
      </c>
      <c r="F68" s="10">
        <v>32</v>
      </c>
      <c r="G68" s="10">
        <v>3.312</v>
      </c>
      <c r="H68" s="10">
        <v>0.86</v>
      </c>
    </row>
    <row r="69" spans="1:8" s="64" customFormat="1" ht="12.75">
      <c r="A69" s="10">
        <v>62</v>
      </c>
      <c r="B69" s="10"/>
      <c r="C69" s="9" t="s">
        <v>51</v>
      </c>
      <c r="D69" s="9"/>
      <c r="E69" s="10">
        <v>2004</v>
      </c>
      <c r="F69" s="10">
        <v>7.2</v>
      </c>
      <c r="G69" s="10">
        <v>0.44</v>
      </c>
      <c r="H69" s="10">
        <v>0</v>
      </c>
    </row>
    <row r="70" spans="1:8" s="64" customFormat="1" ht="12.75">
      <c r="A70" s="10">
        <v>63</v>
      </c>
      <c r="B70" s="10"/>
      <c r="C70" s="9" t="s">
        <v>46</v>
      </c>
      <c r="D70" s="9"/>
      <c r="E70" s="10">
        <v>1990</v>
      </c>
      <c r="F70" s="10">
        <v>2600</v>
      </c>
      <c r="G70" s="10">
        <v>1.57</v>
      </c>
      <c r="H70" s="10">
        <v>0</v>
      </c>
    </row>
    <row r="71" spans="1:8" s="64" customFormat="1" ht="12.75">
      <c r="A71" s="10">
        <v>64</v>
      </c>
      <c r="B71" s="10"/>
      <c r="C71" s="9" t="s">
        <v>226</v>
      </c>
      <c r="D71" s="9"/>
      <c r="E71" s="10"/>
      <c r="F71" s="10"/>
      <c r="G71" s="10">
        <v>0.687</v>
      </c>
      <c r="H71" s="10">
        <v>0</v>
      </c>
    </row>
    <row r="72" spans="1:8" s="64" customFormat="1" ht="25.5">
      <c r="A72" s="10">
        <v>65</v>
      </c>
      <c r="B72" s="10"/>
      <c r="C72" s="9" t="s">
        <v>227</v>
      </c>
      <c r="D72" s="9"/>
      <c r="E72" s="10">
        <v>1990</v>
      </c>
      <c r="F72" s="10">
        <v>224</v>
      </c>
      <c r="G72" s="10">
        <v>2.482</v>
      </c>
      <c r="H72" s="10">
        <v>0</v>
      </c>
    </row>
    <row r="73" spans="1:8" s="64" customFormat="1" ht="12.75">
      <c r="A73" s="10">
        <v>66</v>
      </c>
      <c r="B73" s="10"/>
      <c r="C73" s="9" t="s">
        <v>228</v>
      </c>
      <c r="D73" s="9"/>
      <c r="E73" s="10">
        <v>1984</v>
      </c>
      <c r="F73" s="10"/>
      <c r="G73" s="10">
        <v>6.038</v>
      </c>
      <c r="H73" s="10">
        <v>0</v>
      </c>
    </row>
    <row r="74" spans="1:8" s="64" customFormat="1" ht="12.75">
      <c r="A74" s="118"/>
      <c r="B74" s="118"/>
      <c r="C74" s="119" t="s">
        <v>343</v>
      </c>
      <c r="D74" s="120" t="s">
        <v>229</v>
      </c>
      <c r="E74" s="121"/>
      <c r="F74" s="121">
        <f>SUM(F75+F77+F78+F79+F81+F81+F82+F83+F84+F85+F86+F87)</f>
        <v>5209.52</v>
      </c>
      <c r="G74" s="121">
        <f>SUM(G75:G89)</f>
        <v>693.848</v>
      </c>
      <c r="H74" s="121">
        <f>SUM(H75:H89)</f>
        <v>19.156</v>
      </c>
    </row>
    <row r="75" spans="1:8" s="64" customFormat="1" ht="12.75">
      <c r="A75" s="10">
        <v>67</v>
      </c>
      <c r="B75" s="10"/>
      <c r="C75" s="9" t="s">
        <v>15</v>
      </c>
      <c r="D75" s="9"/>
      <c r="E75" s="10">
        <v>1916</v>
      </c>
      <c r="F75" s="10">
        <v>1058</v>
      </c>
      <c r="G75" s="10">
        <v>239.088</v>
      </c>
      <c r="H75" s="10">
        <v>0</v>
      </c>
    </row>
    <row r="76" spans="1:8" s="64" customFormat="1" ht="12.75">
      <c r="A76" s="10">
        <v>68</v>
      </c>
      <c r="B76" s="10"/>
      <c r="C76" s="9" t="s">
        <v>2</v>
      </c>
      <c r="D76" s="9"/>
      <c r="E76" s="10">
        <v>1960</v>
      </c>
      <c r="F76" s="10">
        <v>53</v>
      </c>
      <c r="G76" s="10">
        <v>3.428</v>
      </c>
      <c r="H76" s="10">
        <v>0</v>
      </c>
    </row>
    <row r="77" spans="1:8" s="64" customFormat="1" ht="12.75">
      <c r="A77" s="10">
        <v>69</v>
      </c>
      <c r="B77" s="10"/>
      <c r="C77" s="9" t="s">
        <v>19</v>
      </c>
      <c r="D77" s="9"/>
      <c r="E77" s="10">
        <v>1960</v>
      </c>
      <c r="F77" s="10">
        <v>89.92</v>
      </c>
      <c r="G77" s="10">
        <v>1.514</v>
      </c>
      <c r="H77" s="10">
        <v>0</v>
      </c>
    </row>
    <row r="78" spans="1:8" s="64" customFormat="1" ht="12.75">
      <c r="A78" s="10">
        <v>70</v>
      </c>
      <c r="B78" s="10"/>
      <c r="C78" s="9" t="s">
        <v>51</v>
      </c>
      <c r="D78" s="9"/>
      <c r="E78" s="10">
        <v>1995</v>
      </c>
      <c r="F78" s="10">
        <v>28</v>
      </c>
      <c r="G78" s="10">
        <v>3.437</v>
      </c>
      <c r="H78" s="10">
        <v>0</v>
      </c>
    </row>
    <row r="79" spans="1:8" s="64" customFormat="1" ht="12.75">
      <c r="A79" s="10">
        <v>71</v>
      </c>
      <c r="B79" s="10"/>
      <c r="C79" s="9" t="s">
        <v>13</v>
      </c>
      <c r="D79" s="9"/>
      <c r="E79" s="10">
        <v>2005</v>
      </c>
      <c r="F79" s="10">
        <v>27.6</v>
      </c>
      <c r="G79" s="10">
        <v>12.126</v>
      </c>
      <c r="H79" s="10">
        <v>5.08</v>
      </c>
    </row>
    <row r="80" spans="1:8" s="64" customFormat="1" ht="12.75">
      <c r="A80" s="10">
        <v>72</v>
      </c>
      <c r="B80" s="10"/>
      <c r="C80" s="9" t="s">
        <v>138</v>
      </c>
      <c r="D80" s="9"/>
      <c r="E80" s="10">
        <v>2012</v>
      </c>
      <c r="F80" s="10"/>
      <c r="G80" s="10">
        <v>10.11</v>
      </c>
      <c r="H80" s="10">
        <v>6.87</v>
      </c>
    </row>
    <row r="81" spans="1:8" s="64" customFormat="1" ht="12.75">
      <c r="A81" s="10">
        <v>73</v>
      </c>
      <c r="B81" s="10"/>
      <c r="C81" s="9" t="s">
        <v>16</v>
      </c>
      <c r="D81" s="9"/>
      <c r="E81" s="10">
        <v>1916</v>
      </c>
      <c r="F81" s="10">
        <v>1005</v>
      </c>
      <c r="G81" s="10">
        <v>231.171</v>
      </c>
      <c r="H81" s="10">
        <v>0</v>
      </c>
    </row>
    <row r="82" spans="1:8" s="64" customFormat="1" ht="12.75">
      <c r="A82" s="10">
        <v>74</v>
      </c>
      <c r="B82" s="10"/>
      <c r="C82" s="9" t="s">
        <v>38</v>
      </c>
      <c r="D82" s="9"/>
      <c r="E82" s="10">
        <v>1916</v>
      </c>
      <c r="F82" s="10">
        <v>1280</v>
      </c>
      <c r="G82" s="10">
        <v>84.093</v>
      </c>
      <c r="H82" s="10">
        <v>0</v>
      </c>
    </row>
    <row r="83" spans="1:8" s="64" customFormat="1" ht="12.75">
      <c r="A83" s="10">
        <v>75</v>
      </c>
      <c r="B83" s="10"/>
      <c r="C83" s="9" t="s">
        <v>3</v>
      </c>
      <c r="D83" s="9"/>
      <c r="E83" s="10">
        <v>1916</v>
      </c>
      <c r="F83" s="10">
        <v>25</v>
      </c>
      <c r="G83" s="10">
        <v>3.732</v>
      </c>
      <c r="H83" s="10">
        <v>0</v>
      </c>
    </row>
    <row r="84" spans="1:8" s="64" customFormat="1" ht="12.75">
      <c r="A84" s="10">
        <v>76</v>
      </c>
      <c r="B84" s="10"/>
      <c r="C84" s="9" t="s">
        <v>2</v>
      </c>
      <c r="D84" s="9"/>
      <c r="E84" s="10">
        <v>2005</v>
      </c>
      <c r="F84" s="10">
        <v>42</v>
      </c>
      <c r="G84" s="10">
        <v>1.629</v>
      </c>
      <c r="H84" s="10">
        <v>0</v>
      </c>
    </row>
    <row r="85" spans="1:8" s="64" customFormat="1" ht="12.75">
      <c r="A85" s="10">
        <v>77</v>
      </c>
      <c r="B85" s="10"/>
      <c r="C85" s="9" t="s">
        <v>39</v>
      </c>
      <c r="D85" s="9"/>
      <c r="E85" s="10">
        <v>1958</v>
      </c>
      <c r="F85" s="10">
        <v>400</v>
      </c>
      <c r="G85" s="10">
        <v>63.498</v>
      </c>
      <c r="H85" s="10">
        <v>0</v>
      </c>
    </row>
    <row r="86" spans="1:8" s="64" customFormat="1" ht="12.75">
      <c r="A86" s="10">
        <v>78</v>
      </c>
      <c r="B86" s="10"/>
      <c r="C86" s="9" t="s">
        <v>6</v>
      </c>
      <c r="D86" s="9"/>
      <c r="E86" s="10">
        <v>1983</v>
      </c>
      <c r="F86" s="10">
        <v>208</v>
      </c>
      <c r="G86" s="10">
        <v>32.335</v>
      </c>
      <c r="H86" s="10">
        <v>5.11</v>
      </c>
    </row>
    <row r="87" spans="1:8" s="64" customFormat="1" ht="12.75">
      <c r="A87" s="10">
        <v>79</v>
      </c>
      <c r="B87" s="10"/>
      <c r="C87" s="9" t="s">
        <v>13</v>
      </c>
      <c r="D87" s="9"/>
      <c r="E87" s="10">
        <v>2005</v>
      </c>
      <c r="F87" s="10">
        <v>41</v>
      </c>
      <c r="G87" s="10">
        <v>7.04</v>
      </c>
      <c r="H87" s="10">
        <v>2.096</v>
      </c>
    </row>
    <row r="88" spans="1:8" s="64" customFormat="1" ht="12.75">
      <c r="A88" s="10">
        <v>80</v>
      </c>
      <c r="B88" s="10"/>
      <c r="C88" s="9" t="s">
        <v>230</v>
      </c>
      <c r="D88" s="9"/>
      <c r="E88" s="10">
        <v>2000</v>
      </c>
      <c r="F88" s="10"/>
      <c r="G88" s="10">
        <v>0.223</v>
      </c>
      <c r="H88" s="10">
        <v>0</v>
      </c>
    </row>
    <row r="89" spans="1:8" s="64" customFormat="1" ht="12.75">
      <c r="A89" s="10">
        <v>81</v>
      </c>
      <c r="B89" s="10"/>
      <c r="C89" s="9" t="s">
        <v>231</v>
      </c>
      <c r="D89" s="9"/>
      <c r="E89" s="10">
        <v>2009</v>
      </c>
      <c r="F89" s="10"/>
      <c r="G89" s="10">
        <v>0.424</v>
      </c>
      <c r="H89" s="10">
        <v>0</v>
      </c>
    </row>
    <row r="90" spans="1:8" s="64" customFormat="1" ht="12.75">
      <c r="A90" s="118"/>
      <c r="B90" s="118"/>
      <c r="C90" s="119" t="s">
        <v>344</v>
      </c>
      <c r="D90" s="120" t="s">
        <v>78</v>
      </c>
      <c r="E90" s="118"/>
      <c r="F90" s="121">
        <f>F91+F92+F93+F94+F95+F96+F105</f>
        <v>2506</v>
      </c>
      <c r="G90" s="121">
        <f>SUM(G91:G105)</f>
        <v>478.84900000000005</v>
      </c>
      <c r="H90" s="121">
        <f>SUM(H91:H105)</f>
        <v>267.3</v>
      </c>
    </row>
    <row r="91" spans="1:8" s="64" customFormat="1" ht="12.75">
      <c r="A91" s="10">
        <v>82</v>
      </c>
      <c r="B91" s="10"/>
      <c r="C91" s="9" t="s">
        <v>1</v>
      </c>
      <c r="D91" s="9"/>
      <c r="E91" s="10">
        <v>1911</v>
      </c>
      <c r="F91" s="10">
        <v>865</v>
      </c>
      <c r="G91" s="10">
        <v>173.272</v>
      </c>
      <c r="H91" s="10">
        <v>0</v>
      </c>
    </row>
    <row r="92" spans="1:8" s="64" customFormat="1" ht="12.75">
      <c r="A92" s="10">
        <v>83</v>
      </c>
      <c r="B92" s="10"/>
      <c r="C92" s="9" t="s">
        <v>7</v>
      </c>
      <c r="D92" s="9"/>
      <c r="E92" s="10">
        <v>1900</v>
      </c>
      <c r="F92" s="10">
        <v>100.5</v>
      </c>
      <c r="G92" s="10">
        <v>9.9</v>
      </c>
      <c r="H92" s="10">
        <v>0</v>
      </c>
    </row>
    <row r="93" spans="1:8" s="64" customFormat="1" ht="12.75">
      <c r="A93" s="10">
        <v>84</v>
      </c>
      <c r="B93" s="10"/>
      <c r="C93" s="9" t="s">
        <v>7</v>
      </c>
      <c r="D93" s="9"/>
      <c r="E93" s="10">
        <v>1983</v>
      </c>
      <c r="F93" s="10">
        <v>120</v>
      </c>
      <c r="G93" s="10">
        <v>12.994</v>
      </c>
      <c r="H93" s="10">
        <v>0</v>
      </c>
    </row>
    <row r="94" spans="1:8" s="64" customFormat="1" ht="12.75">
      <c r="A94" s="10">
        <v>85</v>
      </c>
      <c r="B94" s="10"/>
      <c r="C94" s="9" t="s">
        <v>13</v>
      </c>
      <c r="D94" s="9"/>
      <c r="E94" s="10">
        <v>2004</v>
      </c>
      <c r="F94" s="10">
        <v>10.5</v>
      </c>
      <c r="G94" s="10">
        <v>11.15</v>
      </c>
      <c r="H94" s="10">
        <v>0</v>
      </c>
    </row>
    <row r="95" spans="1:8" s="64" customFormat="1" ht="12.75">
      <c r="A95" s="10">
        <v>86</v>
      </c>
      <c r="B95" s="10"/>
      <c r="C95" s="9" t="s">
        <v>19</v>
      </c>
      <c r="D95" s="9"/>
      <c r="E95" s="10">
        <v>1972</v>
      </c>
      <c r="F95" s="10">
        <v>10</v>
      </c>
      <c r="G95" s="10">
        <v>0.493</v>
      </c>
      <c r="H95" s="10">
        <v>0</v>
      </c>
    </row>
    <row r="96" spans="1:8" s="64" customFormat="1" ht="12.75">
      <c r="A96" s="10">
        <v>87</v>
      </c>
      <c r="B96" s="10"/>
      <c r="C96" s="9" t="s">
        <v>137</v>
      </c>
      <c r="D96" s="9"/>
      <c r="E96" s="10">
        <v>1989</v>
      </c>
      <c r="F96" s="10">
        <v>1400</v>
      </c>
      <c r="G96" s="10">
        <v>0.26</v>
      </c>
      <c r="H96" s="10">
        <v>0</v>
      </c>
    </row>
    <row r="97" spans="1:8" s="64" customFormat="1" ht="12.75">
      <c r="A97" s="10">
        <v>88</v>
      </c>
      <c r="B97" s="10"/>
      <c r="C97" s="9" t="s">
        <v>345</v>
      </c>
      <c r="D97" s="9"/>
      <c r="E97" s="10"/>
      <c r="F97" s="10"/>
      <c r="G97" s="10">
        <v>0.756</v>
      </c>
      <c r="H97" s="10">
        <v>0</v>
      </c>
    </row>
    <row r="98" spans="1:8" s="64" customFormat="1" ht="12.75">
      <c r="A98" s="10">
        <v>89</v>
      </c>
      <c r="B98" s="10"/>
      <c r="C98" s="9" t="s">
        <v>20</v>
      </c>
      <c r="D98" s="9"/>
      <c r="E98" s="10">
        <v>1959</v>
      </c>
      <c r="F98" s="10">
        <v>125.6</v>
      </c>
      <c r="G98" s="10">
        <v>0.25</v>
      </c>
      <c r="H98" s="10">
        <v>0</v>
      </c>
    </row>
    <row r="99" spans="1:8" s="64" customFormat="1" ht="12.75">
      <c r="A99" s="10">
        <v>90</v>
      </c>
      <c r="B99" s="10"/>
      <c r="C99" s="9" t="s">
        <v>377</v>
      </c>
      <c r="D99" s="9"/>
      <c r="E99" s="10">
        <v>2019</v>
      </c>
      <c r="F99" s="10"/>
      <c r="G99" s="10">
        <v>17.936</v>
      </c>
      <c r="H99" s="10">
        <v>17.5</v>
      </c>
    </row>
    <row r="100" spans="1:8" s="64" customFormat="1" ht="12.75">
      <c r="A100" s="10">
        <v>91</v>
      </c>
      <c r="B100" s="10"/>
      <c r="C100" s="9" t="s">
        <v>378</v>
      </c>
      <c r="D100" s="9"/>
      <c r="E100" s="10">
        <v>2019</v>
      </c>
      <c r="F100" s="10"/>
      <c r="G100" s="10">
        <v>16.99</v>
      </c>
      <c r="H100" s="10">
        <v>16.6</v>
      </c>
    </row>
    <row r="101" spans="1:8" s="64" customFormat="1" ht="12.75">
      <c r="A101" s="10">
        <v>92</v>
      </c>
      <c r="B101" s="10"/>
      <c r="C101" s="9" t="s">
        <v>379</v>
      </c>
      <c r="D101" s="9"/>
      <c r="E101" s="10">
        <v>2019</v>
      </c>
      <c r="F101" s="10"/>
      <c r="G101" s="10">
        <v>6.91</v>
      </c>
      <c r="H101" s="10">
        <v>6.7</v>
      </c>
    </row>
    <row r="102" spans="1:8" s="64" customFormat="1" ht="25.5">
      <c r="A102" s="10">
        <v>93</v>
      </c>
      <c r="B102" s="10"/>
      <c r="C102" s="9" t="s">
        <v>380</v>
      </c>
      <c r="D102" s="9"/>
      <c r="E102" s="10">
        <v>2019</v>
      </c>
      <c r="F102" s="10"/>
      <c r="G102" s="10">
        <v>6.982</v>
      </c>
      <c r="H102" s="10">
        <v>6.8</v>
      </c>
    </row>
    <row r="103" spans="1:8" s="64" customFormat="1" ht="12.75">
      <c r="A103" s="10">
        <v>94</v>
      </c>
      <c r="B103" s="10"/>
      <c r="C103" s="9" t="s">
        <v>381</v>
      </c>
      <c r="D103" s="9"/>
      <c r="E103" s="10">
        <v>2019</v>
      </c>
      <c r="F103" s="10"/>
      <c r="G103" s="10">
        <v>8.728</v>
      </c>
      <c r="H103" s="10">
        <v>8.5</v>
      </c>
    </row>
    <row r="104" spans="1:8" s="64" customFormat="1" ht="12.75">
      <c r="A104" s="10">
        <v>95</v>
      </c>
      <c r="B104" s="10"/>
      <c r="C104" s="9" t="s">
        <v>382</v>
      </c>
      <c r="D104" s="9"/>
      <c r="E104" s="10">
        <v>2019</v>
      </c>
      <c r="F104" s="10"/>
      <c r="G104" s="10">
        <v>9.128</v>
      </c>
      <c r="H104" s="10">
        <v>8.9</v>
      </c>
    </row>
    <row r="105" spans="1:8" s="64" customFormat="1" ht="12.75">
      <c r="A105" s="10">
        <v>96</v>
      </c>
      <c r="B105" s="10"/>
      <c r="C105" s="9" t="s">
        <v>383</v>
      </c>
      <c r="D105" s="9"/>
      <c r="E105" s="10">
        <v>2019</v>
      </c>
      <c r="F105" s="10"/>
      <c r="G105" s="10">
        <v>203.1</v>
      </c>
      <c r="H105" s="10">
        <v>202.3</v>
      </c>
    </row>
    <row r="106" spans="1:8" s="64" customFormat="1" ht="25.5">
      <c r="A106" s="118"/>
      <c r="B106" s="118"/>
      <c r="C106" s="119" t="s">
        <v>346</v>
      </c>
      <c r="D106" s="120" t="s">
        <v>232</v>
      </c>
      <c r="E106" s="118"/>
      <c r="F106" s="121">
        <f>F107+F108+F109+F110+F111+F112+F113</f>
        <v>1294.8999999999999</v>
      </c>
      <c r="G106" s="121">
        <f>SUM(G107:G116)</f>
        <v>214.982</v>
      </c>
      <c r="H106" s="121">
        <f>SUM(H107:H116)</f>
        <v>19.200000000000003</v>
      </c>
    </row>
    <row r="107" spans="1:8" s="64" customFormat="1" ht="12.75">
      <c r="A107" s="10">
        <v>97</v>
      </c>
      <c r="B107" s="10"/>
      <c r="C107" s="9" t="s">
        <v>1</v>
      </c>
      <c r="D107" s="9"/>
      <c r="E107" s="10">
        <v>1962</v>
      </c>
      <c r="F107" s="10">
        <v>636.6</v>
      </c>
      <c r="G107" s="10">
        <v>103.113</v>
      </c>
      <c r="H107" s="10">
        <v>1</v>
      </c>
    </row>
    <row r="108" spans="1:8" s="64" customFormat="1" ht="12.75">
      <c r="A108" s="10">
        <v>98</v>
      </c>
      <c r="B108" s="10"/>
      <c r="C108" s="9" t="s">
        <v>1</v>
      </c>
      <c r="D108" s="9"/>
      <c r="E108" s="10">
        <v>1962</v>
      </c>
      <c r="F108" s="10">
        <v>448</v>
      </c>
      <c r="G108" s="10">
        <v>59.268</v>
      </c>
      <c r="H108" s="10">
        <v>0</v>
      </c>
    </row>
    <row r="109" spans="1:8" s="64" customFormat="1" ht="12.75">
      <c r="A109" s="10">
        <v>99</v>
      </c>
      <c r="B109" s="10"/>
      <c r="C109" s="9" t="s">
        <v>11</v>
      </c>
      <c r="D109" s="9"/>
      <c r="E109" s="10">
        <v>1962</v>
      </c>
      <c r="F109" s="10">
        <v>50</v>
      </c>
      <c r="G109" s="10">
        <v>3.524</v>
      </c>
      <c r="H109" s="10">
        <v>0</v>
      </c>
    </row>
    <row r="110" spans="1:8" s="64" customFormat="1" ht="12.75">
      <c r="A110" s="10">
        <v>100</v>
      </c>
      <c r="B110" s="10"/>
      <c r="C110" s="9" t="s">
        <v>5</v>
      </c>
      <c r="D110" s="9"/>
      <c r="E110" s="10">
        <v>1970</v>
      </c>
      <c r="F110" s="10">
        <v>90</v>
      </c>
      <c r="G110" s="10">
        <v>1.553</v>
      </c>
      <c r="H110" s="10">
        <v>0</v>
      </c>
    </row>
    <row r="111" spans="1:8" s="64" customFormat="1" ht="12.75">
      <c r="A111" s="10">
        <v>101</v>
      </c>
      <c r="B111" s="10"/>
      <c r="C111" s="9" t="s">
        <v>18</v>
      </c>
      <c r="D111" s="9"/>
      <c r="E111" s="10">
        <v>1983</v>
      </c>
      <c r="F111" s="10">
        <v>50</v>
      </c>
      <c r="G111" s="10">
        <v>5.431</v>
      </c>
      <c r="H111" s="10">
        <v>0</v>
      </c>
    </row>
    <row r="112" spans="1:8" s="64" customFormat="1" ht="12.75">
      <c r="A112" s="10">
        <v>102</v>
      </c>
      <c r="B112" s="10"/>
      <c r="C112" s="9" t="s">
        <v>51</v>
      </c>
      <c r="D112" s="9"/>
      <c r="E112" s="10">
        <v>1962</v>
      </c>
      <c r="F112" s="10">
        <v>20.3</v>
      </c>
      <c r="G112" s="10">
        <v>3.942</v>
      </c>
      <c r="H112" s="10">
        <v>0</v>
      </c>
    </row>
    <row r="113" spans="1:8" s="64" customFormat="1" ht="12.75">
      <c r="A113" s="10">
        <v>103</v>
      </c>
      <c r="B113" s="10"/>
      <c r="C113" s="9" t="s">
        <v>54</v>
      </c>
      <c r="D113" s="9"/>
      <c r="E113" s="10">
        <v>2004</v>
      </c>
      <c r="F113" s="10"/>
      <c r="G113" s="10">
        <v>11.332</v>
      </c>
      <c r="H113" s="10">
        <v>4.4</v>
      </c>
    </row>
    <row r="114" spans="1:8" s="64" customFormat="1" ht="12.75">
      <c r="A114" s="10">
        <v>104</v>
      </c>
      <c r="B114" s="10"/>
      <c r="C114" s="9" t="s">
        <v>139</v>
      </c>
      <c r="D114" s="9"/>
      <c r="E114" s="10">
        <v>2008</v>
      </c>
      <c r="F114" s="10"/>
      <c r="G114" s="10">
        <v>22.831</v>
      </c>
      <c r="H114" s="10">
        <v>11.8</v>
      </c>
    </row>
    <row r="115" spans="1:8" s="64" customFormat="1" ht="12.75">
      <c r="A115" s="10">
        <v>105</v>
      </c>
      <c r="B115" s="10"/>
      <c r="C115" s="9" t="s">
        <v>21</v>
      </c>
      <c r="D115" s="9"/>
      <c r="E115" s="10">
        <v>1980</v>
      </c>
      <c r="F115" s="10"/>
      <c r="G115" s="10">
        <v>3.25</v>
      </c>
      <c r="H115" s="10">
        <v>2</v>
      </c>
    </row>
    <row r="116" spans="1:8" s="64" customFormat="1" ht="25.5">
      <c r="A116" s="10">
        <v>106</v>
      </c>
      <c r="B116" s="10"/>
      <c r="C116" s="9" t="s">
        <v>233</v>
      </c>
      <c r="D116" s="9"/>
      <c r="E116" s="10">
        <v>1962</v>
      </c>
      <c r="F116" s="10"/>
      <c r="G116" s="10">
        <v>0.738</v>
      </c>
      <c r="H116" s="10">
        <v>0</v>
      </c>
    </row>
    <row r="117" spans="1:8" s="64" customFormat="1" ht="12.75">
      <c r="A117" s="118"/>
      <c r="B117" s="118"/>
      <c r="C117" s="119" t="s">
        <v>347</v>
      </c>
      <c r="D117" s="120" t="s">
        <v>234</v>
      </c>
      <c r="E117" s="118"/>
      <c r="F117" s="121">
        <f>F118+F119+F120+F121+F122+F123+F124+F125</f>
        <v>3671</v>
      </c>
      <c r="G117" s="121">
        <f>SUM(G118:G139)</f>
        <v>2536.525000000001</v>
      </c>
      <c r="H117" s="121">
        <f>SUM(H118:H139)</f>
        <v>1737.4099999999996</v>
      </c>
    </row>
    <row r="118" spans="1:8" s="64" customFormat="1" ht="12.75">
      <c r="A118" s="10">
        <v>107</v>
      </c>
      <c r="B118" s="10"/>
      <c r="C118" s="9" t="s">
        <v>1</v>
      </c>
      <c r="D118" s="9"/>
      <c r="E118" s="10">
        <v>1967</v>
      </c>
      <c r="F118" s="10">
        <v>2579</v>
      </c>
      <c r="G118" s="10">
        <v>2113.8</v>
      </c>
      <c r="H118" s="10">
        <v>1414.58</v>
      </c>
    </row>
    <row r="119" spans="1:8" s="64" customFormat="1" ht="12.75">
      <c r="A119" s="10">
        <v>108</v>
      </c>
      <c r="B119" s="10"/>
      <c r="C119" s="9" t="s">
        <v>18</v>
      </c>
      <c r="D119" s="9"/>
      <c r="E119" s="10">
        <v>1967</v>
      </c>
      <c r="F119" s="10">
        <v>282</v>
      </c>
      <c r="G119" s="10">
        <v>28.603</v>
      </c>
      <c r="H119" s="10">
        <v>5.37</v>
      </c>
    </row>
    <row r="120" spans="1:8" s="64" customFormat="1" ht="12.75">
      <c r="A120" s="10">
        <v>109</v>
      </c>
      <c r="B120" s="10"/>
      <c r="C120" s="9" t="s">
        <v>52</v>
      </c>
      <c r="D120" s="9"/>
      <c r="E120" s="10">
        <v>1967</v>
      </c>
      <c r="F120" s="10">
        <v>71</v>
      </c>
      <c r="G120" s="10">
        <v>9.927</v>
      </c>
      <c r="H120" s="10">
        <v>0</v>
      </c>
    </row>
    <row r="121" spans="1:8" s="64" customFormat="1" ht="12.75">
      <c r="A121" s="10">
        <v>110</v>
      </c>
      <c r="B121" s="10"/>
      <c r="C121" s="9" t="s">
        <v>52</v>
      </c>
      <c r="D121" s="9"/>
      <c r="E121" s="10">
        <v>1967</v>
      </c>
      <c r="F121" s="10">
        <v>71</v>
      </c>
      <c r="G121" s="10">
        <v>3.5</v>
      </c>
      <c r="H121" s="10">
        <v>0</v>
      </c>
    </row>
    <row r="122" spans="1:8" s="64" customFormat="1" ht="12.75">
      <c r="A122" s="10">
        <v>111</v>
      </c>
      <c r="B122" s="10"/>
      <c r="C122" s="9" t="s">
        <v>52</v>
      </c>
      <c r="D122" s="9"/>
      <c r="E122" s="10">
        <v>1967</v>
      </c>
      <c r="F122" s="10">
        <v>40</v>
      </c>
      <c r="G122" s="10">
        <v>5.661</v>
      </c>
      <c r="H122" s="10">
        <v>0</v>
      </c>
    </row>
    <row r="123" spans="1:8" s="64" customFormat="1" ht="12.75">
      <c r="A123" s="10">
        <v>112</v>
      </c>
      <c r="B123" s="10"/>
      <c r="C123" s="9" t="s">
        <v>19</v>
      </c>
      <c r="D123" s="9"/>
      <c r="E123" s="10">
        <v>1956</v>
      </c>
      <c r="F123" s="10">
        <v>484</v>
      </c>
      <c r="G123" s="10">
        <v>0.137</v>
      </c>
      <c r="H123" s="10">
        <v>0</v>
      </c>
    </row>
    <row r="124" spans="1:8" s="64" customFormat="1" ht="12.75">
      <c r="A124" s="10">
        <v>113</v>
      </c>
      <c r="B124" s="10"/>
      <c r="C124" s="9" t="s">
        <v>11</v>
      </c>
      <c r="D124" s="9"/>
      <c r="E124" s="10">
        <v>1971</v>
      </c>
      <c r="F124" s="10">
        <v>48</v>
      </c>
      <c r="G124" s="10">
        <v>1.492</v>
      </c>
      <c r="H124" s="10">
        <v>0</v>
      </c>
    </row>
    <row r="125" spans="1:8" s="64" customFormat="1" ht="12.75">
      <c r="A125" s="10">
        <v>114</v>
      </c>
      <c r="B125" s="10"/>
      <c r="C125" s="9" t="s">
        <v>51</v>
      </c>
      <c r="D125" s="9"/>
      <c r="E125" s="10">
        <v>1967</v>
      </c>
      <c r="F125" s="10">
        <v>96</v>
      </c>
      <c r="G125" s="10">
        <v>21.042</v>
      </c>
      <c r="H125" s="10">
        <v>0</v>
      </c>
    </row>
    <row r="126" spans="1:8" s="64" customFormat="1" ht="12.75">
      <c r="A126" s="10">
        <v>115</v>
      </c>
      <c r="B126" s="10"/>
      <c r="C126" s="9" t="s">
        <v>235</v>
      </c>
      <c r="D126" s="9"/>
      <c r="E126" s="10">
        <v>1967</v>
      </c>
      <c r="F126" s="10"/>
      <c r="G126" s="10">
        <v>7.028</v>
      </c>
      <c r="H126" s="10">
        <v>0</v>
      </c>
    </row>
    <row r="127" spans="1:8" s="64" customFormat="1" ht="12.75">
      <c r="A127" s="10">
        <v>116</v>
      </c>
      <c r="B127" s="10"/>
      <c r="C127" s="9" t="s">
        <v>236</v>
      </c>
      <c r="D127" s="9"/>
      <c r="E127" s="10">
        <v>1967</v>
      </c>
      <c r="F127" s="10"/>
      <c r="G127" s="10">
        <v>2.511</v>
      </c>
      <c r="H127" s="10">
        <v>0</v>
      </c>
    </row>
    <row r="128" spans="1:8" s="64" customFormat="1" ht="12.75">
      <c r="A128" s="10">
        <v>117</v>
      </c>
      <c r="B128" s="10"/>
      <c r="C128" s="9" t="s">
        <v>230</v>
      </c>
      <c r="D128" s="9"/>
      <c r="E128" s="10">
        <v>1967</v>
      </c>
      <c r="F128" s="10"/>
      <c r="G128" s="10">
        <v>0.805</v>
      </c>
      <c r="H128" s="10">
        <v>0</v>
      </c>
    </row>
    <row r="129" spans="1:8" s="64" customFormat="1" ht="12.75">
      <c r="A129" s="10">
        <v>118</v>
      </c>
      <c r="B129" s="10"/>
      <c r="C129" s="9" t="s">
        <v>230</v>
      </c>
      <c r="D129" s="9"/>
      <c r="E129" s="10">
        <v>1967</v>
      </c>
      <c r="F129" s="10"/>
      <c r="G129" s="10">
        <v>3.726</v>
      </c>
      <c r="H129" s="10">
        <v>0</v>
      </c>
    </row>
    <row r="130" spans="1:8" s="64" customFormat="1" ht="12.75">
      <c r="A130" s="10">
        <v>119</v>
      </c>
      <c r="B130" s="10"/>
      <c r="C130" s="9" t="s">
        <v>237</v>
      </c>
      <c r="D130" s="9"/>
      <c r="E130" s="10">
        <v>1967</v>
      </c>
      <c r="F130" s="10"/>
      <c r="G130" s="10">
        <v>7.72</v>
      </c>
      <c r="H130" s="10">
        <v>0</v>
      </c>
    </row>
    <row r="131" spans="1:8" s="64" customFormat="1" ht="12.75">
      <c r="A131" s="10">
        <v>120</v>
      </c>
      <c r="B131" s="10"/>
      <c r="C131" s="9" t="s">
        <v>238</v>
      </c>
      <c r="D131" s="9"/>
      <c r="E131" s="10">
        <v>1967</v>
      </c>
      <c r="F131" s="10"/>
      <c r="G131" s="10">
        <v>1.44</v>
      </c>
      <c r="H131" s="10">
        <v>0</v>
      </c>
    </row>
    <row r="132" spans="1:8" s="64" customFormat="1" ht="25.5">
      <c r="A132" s="10">
        <v>121</v>
      </c>
      <c r="B132" s="10"/>
      <c r="C132" s="9" t="s">
        <v>239</v>
      </c>
      <c r="D132" s="9"/>
      <c r="E132" s="10">
        <v>1967</v>
      </c>
      <c r="F132" s="10"/>
      <c r="G132" s="10">
        <v>1.347</v>
      </c>
      <c r="H132" s="10">
        <v>0</v>
      </c>
    </row>
    <row r="133" spans="1:8" s="64" customFormat="1" ht="12.75">
      <c r="A133" s="10">
        <v>122</v>
      </c>
      <c r="B133" s="10"/>
      <c r="C133" s="9" t="s">
        <v>240</v>
      </c>
      <c r="D133" s="9"/>
      <c r="E133" s="10">
        <v>1967</v>
      </c>
      <c r="F133" s="10"/>
      <c r="G133" s="10">
        <v>5.186</v>
      </c>
      <c r="H133" s="10">
        <v>0</v>
      </c>
    </row>
    <row r="134" spans="1:8" s="64" customFormat="1" ht="12.75">
      <c r="A134" s="10">
        <v>123</v>
      </c>
      <c r="B134" s="10"/>
      <c r="C134" s="9" t="s">
        <v>348</v>
      </c>
      <c r="D134" s="9"/>
      <c r="E134" s="10">
        <v>2018</v>
      </c>
      <c r="F134" s="10"/>
      <c r="G134" s="10">
        <v>16.8</v>
      </c>
      <c r="H134" s="10">
        <v>15.81</v>
      </c>
    </row>
    <row r="135" spans="1:8" s="64" customFormat="1" ht="25.5">
      <c r="A135" s="10">
        <v>124</v>
      </c>
      <c r="B135" s="10"/>
      <c r="C135" s="9" t="s">
        <v>349</v>
      </c>
      <c r="D135" s="9"/>
      <c r="E135" s="10">
        <v>2018</v>
      </c>
      <c r="F135" s="10"/>
      <c r="G135" s="10">
        <v>33.2</v>
      </c>
      <c r="H135" s="10">
        <v>31.81</v>
      </c>
    </row>
    <row r="136" spans="1:8" s="64" customFormat="1" ht="12.75">
      <c r="A136" s="10">
        <v>125</v>
      </c>
      <c r="B136" s="10"/>
      <c r="C136" s="9" t="s">
        <v>350</v>
      </c>
      <c r="D136" s="9"/>
      <c r="E136" s="10">
        <v>2018</v>
      </c>
      <c r="F136" s="10"/>
      <c r="G136" s="10">
        <v>17.3</v>
      </c>
      <c r="H136" s="10">
        <v>16.94</v>
      </c>
    </row>
    <row r="137" spans="1:8" s="64" customFormat="1" ht="12.75">
      <c r="A137" s="10">
        <v>126</v>
      </c>
      <c r="B137" s="10"/>
      <c r="C137" s="9" t="s">
        <v>351</v>
      </c>
      <c r="D137" s="9"/>
      <c r="E137" s="10">
        <v>2018</v>
      </c>
      <c r="F137" s="10"/>
      <c r="G137" s="10">
        <v>36.9</v>
      </c>
      <c r="H137" s="10">
        <v>35.36</v>
      </c>
    </row>
    <row r="138" spans="1:8" s="64" customFormat="1" ht="12.75">
      <c r="A138" s="10">
        <v>127</v>
      </c>
      <c r="B138" s="10"/>
      <c r="C138" s="9" t="s">
        <v>352</v>
      </c>
      <c r="D138" s="120"/>
      <c r="E138" s="10">
        <v>2018</v>
      </c>
      <c r="F138" s="118"/>
      <c r="G138" s="10">
        <v>20.6</v>
      </c>
      <c r="H138" s="10">
        <v>19.74</v>
      </c>
    </row>
    <row r="139" spans="1:8" s="64" customFormat="1" ht="12.75">
      <c r="A139" s="118">
        <v>128</v>
      </c>
      <c r="B139" s="118"/>
      <c r="C139" s="9" t="s">
        <v>197</v>
      </c>
      <c r="D139" s="120"/>
      <c r="E139" s="10">
        <v>2019</v>
      </c>
      <c r="F139" s="118"/>
      <c r="G139" s="10">
        <v>197.8</v>
      </c>
      <c r="H139" s="10">
        <v>197.8</v>
      </c>
    </row>
    <row r="140" spans="1:8" s="64" customFormat="1" ht="12.75">
      <c r="A140" s="130"/>
      <c r="B140" s="118"/>
      <c r="C140" s="119" t="s">
        <v>353</v>
      </c>
      <c r="D140" s="120" t="s">
        <v>244</v>
      </c>
      <c r="E140" s="118"/>
      <c r="F140" s="121">
        <f>F141+F142+F143+F144+F145+F146</f>
        <v>13848.8</v>
      </c>
      <c r="G140" s="121">
        <f>SUM(G141+G142+G143+G144+G145+G146+G147+G148+G149+G150)</f>
        <v>16382.025</v>
      </c>
      <c r="H140" s="121">
        <f>SUM(H141:H150)</f>
        <v>3063.78</v>
      </c>
    </row>
    <row r="141" spans="1:8" s="64" customFormat="1" ht="12.75">
      <c r="A141" s="10">
        <v>129</v>
      </c>
      <c r="B141" s="10"/>
      <c r="C141" s="9" t="s">
        <v>1</v>
      </c>
      <c r="D141" s="9"/>
      <c r="E141" s="10">
        <v>1992</v>
      </c>
      <c r="F141" s="10">
        <v>5810.8</v>
      </c>
      <c r="G141" s="10">
        <v>9736.142</v>
      </c>
      <c r="H141" s="10">
        <v>2024.24</v>
      </c>
    </row>
    <row r="142" spans="1:8" s="64" customFormat="1" ht="12.75">
      <c r="A142" s="10">
        <v>130</v>
      </c>
      <c r="B142" s="10"/>
      <c r="C142" s="9" t="s">
        <v>17</v>
      </c>
      <c r="D142" s="9"/>
      <c r="E142" s="10">
        <v>1992</v>
      </c>
      <c r="F142" s="10">
        <v>140</v>
      </c>
      <c r="G142" s="10">
        <v>6529.498</v>
      </c>
      <c r="H142" s="10">
        <v>1021.6</v>
      </c>
    </row>
    <row r="143" spans="1:8" s="64" customFormat="1" ht="12.75">
      <c r="A143" s="10">
        <v>131</v>
      </c>
      <c r="B143" s="10"/>
      <c r="C143" s="9" t="s">
        <v>52</v>
      </c>
      <c r="D143" s="9"/>
      <c r="E143" s="10">
        <v>1999</v>
      </c>
      <c r="F143" s="10">
        <v>72</v>
      </c>
      <c r="G143" s="10">
        <v>5.178</v>
      </c>
      <c r="H143" s="10">
        <v>0</v>
      </c>
    </row>
    <row r="144" spans="1:8" s="64" customFormat="1" ht="12.75">
      <c r="A144" s="10">
        <v>132</v>
      </c>
      <c r="B144" s="10"/>
      <c r="C144" s="9" t="s">
        <v>5</v>
      </c>
      <c r="D144" s="9"/>
      <c r="E144" s="10">
        <v>1992</v>
      </c>
      <c r="F144" s="10">
        <v>27</v>
      </c>
      <c r="G144" s="10">
        <v>51.73</v>
      </c>
      <c r="H144" s="10">
        <v>0</v>
      </c>
    </row>
    <row r="145" spans="1:8" s="64" customFormat="1" ht="12.75">
      <c r="A145" s="10">
        <v>133</v>
      </c>
      <c r="B145" s="10"/>
      <c r="C145" s="9" t="s">
        <v>47</v>
      </c>
      <c r="D145" s="9"/>
      <c r="E145" s="10">
        <v>1992</v>
      </c>
      <c r="F145" s="10">
        <v>3531</v>
      </c>
      <c r="G145" s="10">
        <v>1.207</v>
      </c>
      <c r="H145" s="10">
        <v>0</v>
      </c>
    </row>
    <row r="146" spans="1:8" s="64" customFormat="1" ht="12.75">
      <c r="A146" s="10">
        <v>134</v>
      </c>
      <c r="B146" s="10"/>
      <c r="C146" s="9" t="s">
        <v>48</v>
      </c>
      <c r="D146" s="9"/>
      <c r="E146" s="10">
        <v>1992</v>
      </c>
      <c r="F146" s="10">
        <v>4268</v>
      </c>
      <c r="G146" s="10">
        <v>3.4</v>
      </c>
      <c r="H146" s="10">
        <v>0.44</v>
      </c>
    </row>
    <row r="147" spans="1:8" s="64" customFormat="1" ht="12.75">
      <c r="A147" s="10">
        <v>135</v>
      </c>
      <c r="B147" s="10"/>
      <c r="C147" s="9" t="s">
        <v>5</v>
      </c>
      <c r="D147" s="9"/>
      <c r="E147" s="10">
        <v>1992</v>
      </c>
      <c r="F147" s="10">
        <v>27</v>
      </c>
      <c r="G147" s="10">
        <v>51.7</v>
      </c>
      <c r="H147" s="10">
        <v>17.5</v>
      </c>
    </row>
    <row r="148" spans="1:8" s="64" customFormat="1" ht="12.75">
      <c r="A148" s="10">
        <v>136</v>
      </c>
      <c r="B148" s="10"/>
      <c r="C148" s="9" t="s">
        <v>198</v>
      </c>
      <c r="D148" s="9"/>
      <c r="E148" s="10">
        <v>2009</v>
      </c>
      <c r="F148" s="10">
        <v>578.92</v>
      </c>
      <c r="G148" s="10">
        <v>2.5</v>
      </c>
      <c r="H148" s="10">
        <v>0</v>
      </c>
    </row>
    <row r="149" spans="1:8" s="64" customFormat="1" ht="12.75">
      <c r="A149" s="10">
        <v>137</v>
      </c>
      <c r="B149" s="10"/>
      <c r="C149" s="9" t="s">
        <v>242</v>
      </c>
      <c r="D149" s="9"/>
      <c r="E149" s="10">
        <v>1993</v>
      </c>
      <c r="F149" s="10"/>
      <c r="G149" s="10">
        <v>0.502</v>
      </c>
      <c r="H149" s="10">
        <v>0</v>
      </c>
    </row>
    <row r="150" spans="1:8" s="64" customFormat="1" ht="12.75">
      <c r="A150" s="10">
        <v>138</v>
      </c>
      <c r="B150" s="10"/>
      <c r="C150" s="9" t="s">
        <v>243</v>
      </c>
      <c r="D150" s="9"/>
      <c r="E150" s="10">
        <v>1992</v>
      </c>
      <c r="F150" s="10"/>
      <c r="G150" s="10">
        <v>0.168</v>
      </c>
      <c r="H150" s="10">
        <v>0</v>
      </c>
    </row>
    <row r="151" spans="1:8" s="64" customFormat="1" ht="25.5">
      <c r="A151" s="118"/>
      <c r="B151" s="118"/>
      <c r="C151" s="119" t="s">
        <v>354</v>
      </c>
      <c r="D151" s="120" t="s">
        <v>79</v>
      </c>
      <c r="E151" s="118"/>
      <c r="F151" s="121">
        <f>SUM(F152+F153+F154+F155+F156+F157+F158+F159+F160+F161+F162+F163)</f>
        <v>2074.8</v>
      </c>
      <c r="G151" s="121">
        <f>SUM(G152:G168)</f>
        <v>527.174</v>
      </c>
      <c r="H151" s="121">
        <f>SUM(H152:H168)</f>
        <v>25.299999999999997</v>
      </c>
    </row>
    <row r="152" spans="1:8" s="64" customFormat="1" ht="25.5">
      <c r="A152" s="10">
        <v>139</v>
      </c>
      <c r="B152" s="10"/>
      <c r="C152" s="9" t="s">
        <v>10</v>
      </c>
      <c r="D152" s="9"/>
      <c r="E152" s="10">
        <v>1912</v>
      </c>
      <c r="F152" s="10">
        <v>780</v>
      </c>
      <c r="G152" s="10">
        <v>188.578</v>
      </c>
      <c r="H152" s="10">
        <v>0</v>
      </c>
    </row>
    <row r="153" spans="1:8" s="64" customFormat="1" ht="12.75">
      <c r="A153" s="10">
        <v>140</v>
      </c>
      <c r="B153" s="10"/>
      <c r="C153" s="9" t="s">
        <v>11</v>
      </c>
      <c r="D153" s="9"/>
      <c r="E153" s="10">
        <v>1912</v>
      </c>
      <c r="F153" s="10">
        <v>35</v>
      </c>
      <c r="G153" s="10">
        <v>4.36</v>
      </c>
      <c r="H153" s="10">
        <v>0</v>
      </c>
    </row>
    <row r="154" spans="1:8" s="64" customFormat="1" ht="25.5">
      <c r="A154" s="10">
        <v>141</v>
      </c>
      <c r="B154" s="10"/>
      <c r="C154" s="9" t="s">
        <v>12</v>
      </c>
      <c r="D154" s="9"/>
      <c r="E154" s="10">
        <v>1964</v>
      </c>
      <c r="F154" s="10">
        <v>368</v>
      </c>
      <c r="G154" s="10">
        <v>75.588</v>
      </c>
      <c r="H154" s="10">
        <v>1.3</v>
      </c>
    </row>
    <row r="155" spans="1:8" s="64" customFormat="1" ht="12.75">
      <c r="A155" s="10">
        <v>142</v>
      </c>
      <c r="B155" s="10"/>
      <c r="C155" s="9" t="s">
        <v>11</v>
      </c>
      <c r="D155" s="9"/>
      <c r="E155" s="10">
        <v>1964</v>
      </c>
      <c r="F155" s="10">
        <v>30</v>
      </c>
      <c r="G155" s="10">
        <v>3.437</v>
      </c>
      <c r="H155" s="10">
        <v>0</v>
      </c>
    </row>
    <row r="156" spans="1:8" s="64" customFormat="1" ht="12.75">
      <c r="A156" s="10">
        <v>143</v>
      </c>
      <c r="B156" s="10"/>
      <c r="C156" s="9" t="s">
        <v>7</v>
      </c>
      <c r="D156" s="9"/>
      <c r="E156" s="10">
        <v>1969</v>
      </c>
      <c r="F156" s="10">
        <v>168</v>
      </c>
      <c r="G156" s="10">
        <v>20.089</v>
      </c>
      <c r="H156" s="10">
        <v>0</v>
      </c>
    </row>
    <row r="157" spans="1:8" s="64" customFormat="1" ht="12.75">
      <c r="A157" s="10">
        <v>144</v>
      </c>
      <c r="B157" s="10"/>
      <c r="C157" s="9" t="s">
        <v>5</v>
      </c>
      <c r="D157" s="9"/>
      <c r="E157" s="10">
        <v>1986</v>
      </c>
      <c r="F157" s="10">
        <v>90</v>
      </c>
      <c r="G157" s="10">
        <v>0.729</v>
      </c>
      <c r="H157" s="10">
        <v>0</v>
      </c>
    </row>
    <row r="158" spans="1:8" s="64" customFormat="1" ht="12.75">
      <c r="A158" s="10">
        <v>145</v>
      </c>
      <c r="B158" s="10"/>
      <c r="C158" s="9" t="s">
        <v>6</v>
      </c>
      <c r="D158" s="9"/>
      <c r="E158" s="10">
        <v>1917</v>
      </c>
      <c r="F158" s="10">
        <v>100</v>
      </c>
      <c r="G158" s="10">
        <v>21.161</v>
      </c>
      <c r="H158" s="10">
        <v>0</v>
      </c>
    </row>
    <row r="159" spans="1:8" s="64" customFormat="1" ht="12.75">
      <c r="A159" s="10">
        <v>146</v>
      </c>
      <c r="B159" s="10"/>
      <c r="C159" s="9" t="s">
        <v>13</v>
      </c>
      <c r="D159" s="9"/>
      <c r="E159" s="10">
        <v>1998</v>
      </c>
      <c r="F159" s="10">
        <v>48</v>
      </c>
      <c r="G159" s="10">
        <v>13.168</v>
      </c>
      <c r="H159" s="10">
        <v>2.6</v>
      </c>
    </row>
    <row r="160" spans="1:8" s="64" customFormat="1" ht="12.75">
      <c r="A160" s="10">
        <v>147</v>
      </c>
      <c r="B160" s="10"/>
      <c r="C160" s="9" t="s">
        <v>14</v>
      </c>
      <c r="D160" s="9"/>
      <c r="E160" s="10">
        <v>1971</v>
      </c>
      <c r="F160" s="10">
        <v>250</v>
      </c>
      <c r="G160" s="10">
        <v>135.534</v>
      </c>
      <c r="H160" s="10">
        <v>0</v>
      </c>
    </row>
    <row r="161" spans="1:8" s="64" customFormat="1" ht="12.75">
      <c r="A161" s="10">
        <v>148</v>
      </c>
      <c r="B161" s="10"/>
      <c r="C161" s="9" t="s">
        <v>51</v>
      </c>
      <c r="D161" s="9"/>
      <c r="E161" s="10">
        <v>2009</v>
      </c>
      <c r="F161" s="10">
        <v>3.7</v>
      </c>
      <c r="G161" s="10">
        <v>2.5</v>
      </c>
      <c r="H161" s="10">
        <v>0</v>
      </c>
    </row>
    <row r="162" spans="1:8" s="64" customFormat="1" ht="12.75">
      <c r="A162" s="10">
        <v>149</v>
      </c>
      <c r="B162" s="10"/>
      <c r="C162" s="9" t="s">
        <v>52</v>
      </c>
      <c r="D162" s="9"/>
      <c r="E162" s="10">
        <v>2009</v>
      </c>
      <c r="F162" s="10">
        <v>186.1</v>
      </c>
      <c r="G162" s="10">
        <v>15</v>
      </c>
      <c r="H162" s="10">
        <v>0</v>
      </c>
    </row>
    <row r="163" spans="1:8" s="64" customFormat="1" ht="12.75">
      <c r="A163" s="10">
        <v>150</v>
      </c>
      <c r="B163" s="10"/>
      <c r="C163" s="9" t="s">
        <v>51</v>
      </c>
      <c r="D163" s="9"/>
      <c r="E163" s="10">
        <v>2008</v>
      </c>
      <c r="F163" s="10">
        <v>16</v>
      </c>
      <c r="G163" s="10">
        <v>31.52</v>
      </c>
      <c r="H163" s="10">
        <v>17</v>
      </c>
    </row>
    <row r="164" spans="1:8" s="64" customFormat="1" ht="12.75">
      <c r="A164" s="10">
        <v>151</v>
      </c>
      <c r="B164" s="10"/>
      <c r="C164" s="9" t="s">
        <v>245</v>
      </c>
      <c r="D164" s="9"/>
      <c r="E164" s="10">
        <v>1917</v>
      </c>
      <c r="F164" s="10"/>
      <c r="G164" s="10">
        <v>0.376</v>
      </c>
      <c r="H164" s="10">
        <v>0</v>
      </c>
    </row>
    <row r="165" spans="1:8" s="64" customFormat="1" ht="12.75">
      <c r="A165" s="10">
        <v>152</v>
      </c>
      <c r="B165" s="10"/>
      <c r="C165" s="9" t="s">
        <v>246</v>
      </c>
      <c r="D165" s="9"/>
      <c r="E165" s="10">
        <v>1951</v>
      </c>
      <c r="F165" s="10"/>
      <c r="G165" s="10">
        <v>3.939</v>
      </c>
      <c r="H165" s="10">
        <v>0</v>
      </c>
    </row>
    <row r="166" spans="1:8" s="64" customFormat="1" ht="12.75">
      <c r="A166" s="10">
        <v>153</v>
      </c>
      <c r="B166" s="10"/>
      <c r="C166" s="9" t="s">
        <v>247</v>
      </c>
      <c r="D166" s="9"/>
      <c r="E166" s="10">
        <v>1952</v>
      </c>
      <c r="F166" s="10"/>
      <c r="G166" s="10">
        <v>2.562</v>
      </c>
      <c r="H166" s="10">
        <v>0</v>
      </c>
    </row>
    <row r="167" spans="1:8" s="64" customFormat="1" ht="12.75">
      <c r="A167" s="10">
        <v>154</v>
      </c>
      <c r="B167" s="10"/>
      <c r="C167" s="9" t="s">
        <v>248</v>
      </c>
      <c r="D167" s="9"/>
      <c r="E167" s="10">
        <v>2000</v>
      </c>
      <c r="F167" s="10"/>
      <c r="G167" s="10">
        <v>4.316</v>
      </c>
      <c r="H167" s="10">
        <v>2.2</v>
      </c>
    </row>
    <row r="168" spans="1:8" s="64" customFormat="1" ht="12.75">
      <c r="A168" s="10">
        <v>155</v>
      </c>
      <c r="B168" s="10"/>
      <c r="C168" s="9" t="s">
        <v>248</v>
      </c>
      <c r="D168" s="9"/>
      <c r="E168" s="10">
        <v>2000</v>
      </c>
      <c r="F168" s="10"/>
      <c r="G168" s="10">
        <v>4.317</v>
      </c>
      <c r="H168" s="10">
        <v>2.2</v>
      </c>
    </row>
    <row r="169" spans="1:8" s="64" customFormat="1" ht="12.75">
      <c r="A169" s="118"/>
      <c r="B169" s="118"/>
      <c r="C169" s="119" t="s">
        <v>355</v>
      </c>
      <c r="D169" s="120" t="s">
        <v>108</v>
      </c>
      <c r="E169" s="118"/>
      <c r="F169" s="121">
        <f>F170+F171+F172+F173+F174+F175</f>
        <v>2173.65</v>
      </c>
      <c r="G169" s="121">
        <f>SUM(G170:G176)</f>
        <v>2221.718</v>
      </c>
      <c r="H169" s="121">
        <f>SUM(H170:H176)</f>
        <v>266.31</v>
      </c>
    </row>
    <row r="170" spans="1:8" s="64" customFormat="1" ht="12.75">
      <c r="A170" s="10">
        <v>156</v>
      </c>
      <c r="B170" s="10"/>
      <c r="C170" s="9" t="s">
        <v>13</v>
      </c>
      <c r="D170" s="9"/>
      <c r="E170" s="10">
        <v>1980</v>
      </c>
      <c r="F170" s="10">
        <v>133.25</v>
      </c>
      <c r="G170" s="10">
        <v>83.618</v>
      </c>
      <c r="H170" s="10">
        <v>0</v>
      </c>
    </row>
    <row r="171" spans="1:8" s="64" customFormat="1" ht="12.75">
      <c r="A171" s="10">
        <v>157</v>
      </c>
      <c r="B171" s="10"/>
      <c r="C171" s="9" t="s">
        <v>1</v>
      </c>
      <c r="D171" s="9"/>
      <c r="E171" s="10">
        <v>1985</v>
      </c>
      <c r="F171" s="10">
        <v>2000</v>
      </c>
      <c r="G171" s="10">
        <v>2100</v>
      </c>
      <c r="H171" s="10">
        <v>251.8</v>
      </c>
    </row>
    <row r="172" spans="1:8" s="64" customFormat="1" ht="12.75">
      <c r="A172" s="10">
        <v>158</v>
      </c>
      <c r="B172" s="10"/>
      <c r="C172" s="9" t="s">
        <v>5</v>
      </c>
      <c r="D172" s="9"/>
      <c r="E172" s="10">
        <v>1985</v>
      </c>
      <c r="F172" s="10">
        <v>15.9</v>
      </c>
      <c r="G172" s="10">
        <v>6.9</v>
      </c>
      <c r="H172" s="10">
        <v>0</v>
      </c>
    </row>
    <row r="173" spans="1:8" s="64" customFormat="1" ht="12.75">
      <c r="A173" s="10">
        <v>159</v>
      </c>
      <c r="B173" s="10"/>
      <c r="C173" s="9" t="s">
        <v>51</v>
      </c>
      <c r="D173" s="9"/>
      <c r="E173" s="10">
        <v>1985</v>
      </c>
      <c r="F173" s="10">
        <v>8.8</v>
      </c>
      <c r="G173" s="10">
        <v>4.5</v>
      </c>
      <c r="H173" s="10">
        <v>0</v>
      </c>
    </row>
    <row r="174" spans="1:8" s="64" customFormat="1" ht="12.75">
      <c r="A174" s="10">
        <v>160</v>
      </c>
      <c r="B174" s="10"/>
      <c r="C174" s="9" t="s">
        <v>5</v>
      </c>
      <c r="D174" s="9"/>
      <c r="E174" s="10">
        <v>2000</v>
      </c>
      <c r="F174" s="10">
        <v>15.7</v>
      </c>
      <c r="G174" s="10">
        <v>6</v>
      </c>
      <c r="H174" s="10">
        <v>0</v>
      </c>
    </row>
    <row r="175" spans="1:8" s="64" customFormat="1" ht="12.75">
      <c r="A175" s="10">
        <v>161</v>
      </c>
      <c r="B175" s="10"/>
      <c r="C175" s="9" t="s">
        <v>4</v>
      </c>
      <c r="D175" s="9"/>
      <c r="E175" s="10">
        <v>2009</v>
      </c>
      <c r="F175" s="10"/>
      <c r="G175" s="10">
        <v>0.7</v>
      </c>
      <c r="H175" s="10">
        <v>0</v>
      </c>
    </row>
    <row r="176" spans="1:8" s="64" customFormat="1" ht="12.75">
      <c r="A176" s="10">
        <v>162</v>
      </c>
      <c r="B176" s="10"/>
      <c r="C176" s="9" t="s">
        <v>197</v>
      </c>
      <c r="D176" s="9"/>
      <c r="E176" s="10">
        <v>2014</v>
      </c>
      <c r="F176" s="10"/>
      <c r="G176" s="10">
        <v>20</v>
      </c>
      <c r="H176" s="10">
        <v>14.51</v>
      </c>
    </row>
    <row r="177" spans="1:8" s="64" customFormat="1" ht="12.75">
      <c r="A177" s="118"/>
      <c r="B177" s="118"/>
      <c r="C177" s="119" t="s">
        <v>356</v>
      </c>
      <c r="D177" s="120" t="s">
        <v>249</v>
      </c>
      <c r="E177" s="118"/>
      <c r="F177" s="121">
        <f>SUM(F178:F185)</f>
        <v>964.62</v>
      </c>
      <c r="G177" s="121">
        <f>SUM(G178:G185)</f>
        <v>1243.36</v>
      </c>
      <c r="H177" s="121">
        <f>SUM(H178:H185)</f>
        <v>89.299</v>
      </c>
    </row>
    <row r="178" spans="1:8" s="64" customFormat="1" ht="12.75">
      <c r="A178" s="10">
        <v>163</v>
      </c>
      <c r="B178" s="10"/>
      <c r="C178" s="9" t="s">
        <v>1</v>
      </c>
      <c r="D178" s="9"/>
      <c r="E178" s="10">
        <v>1966</v>
      </c>
      <c r="F178" s="10">
        <v>500</v>
      </c>
      <c r="G178" s="10">
        <v>1090.608</v>
      </c>
      <c r="H178" s="10">
        <v>0</v>
      </c>
    </row>
    <row r="179" spans="1:8" s="64" customFormat="1" ht="12.75">
      <c r="A179" s="10">
        <v>164</v>
      </c>
      <c r="B179" s="10"/>
      <c r="C179" s="9" t="s">
        <v>11</v>
      </c>
      <c r="D179" s="9"/>
      <c r="E179" s="10">
        <v>1978</v>
      </c>
      <c r="F179" s="10">
        <v>30</v>
      </c>
      <c r="G179" s="10">
        <v>1.109</v>
      </c>
      <c r="H179" s="10">
        <v>0</v>
      </c>
    </row>
    <row r="180" spans="1:8" s="64" customFormat="1" ht="12.75">
      <c r="A180" s="10">
        <v>165</v>
      </c>
      <c r="B180" s="10"/>
      <c r="C180" s="9" t="s">
        <v>51</v>
      </c>
      <c r="D180" s="9"/>
      <c r="E180" s="10">
        <v>2010</v>
      </c>
      <c r="F180" s="10">
        <v>14.72</v>
      </c>
      <c r="G180" s="10">
        <v>0.5</v>
      </c>
      <c r="H180" s="10">
        <v>0.26</v>
      </c>
    </row>
    <row r="181" spans="1:8" s="64" customFormat="1" ht="12.75">
      <c r="A181" s="10">
        <v>166</v>
      </c>
      <c r="B181" s="10"/>
      <c r="C181" s="96" t="s">
        <v>180</v>
      </c>
      <c r="D181" s="96"/>
      <c r="E181" s="97">
        <v>1986</v>
      </c>
      <c r="F181" s="97">
        <v>275</v>
      </c>
      <c r="G181" s="97">
        <v>45.815</v>
      </c>
      <c r="H181" s="97">
        <v>0</v>
      </c>
    </row>
    <row r="182" spans="1:8" s="64" customFormat="1" ht="12.75">
      <c r="A182" s="10">
        <v>167</v>
      </c>
      <c r="B182" s="10"/>
      <c r="C182" s="96" t="s">
        <v>181</v>
      </c>
      <c r="D182" s="96"/>
      <c r="E182" s="97">
        <v>2013</v>
      </c>
      <c r="F182" s="97">
        <v>140</v>
      </c>
      <c r="G182" s="97">
        <v>0.3</v>
      </c>
      <c r="H182" s="97">
        <v>0.225</v>
      </c>
    </row>
    <row r="183" spans="1:8" s="64" customFormat="1" ht="25.5">
      <c r="A183" s="10">
        <v>168</v>
      </c>
      <c r="B183" s="10"/>
      <c r="C183" s="96" t="s">
        <v>196</v>
      </c>
      <c r="D183" s="96"/>
      <c r="E183" s="97">
        <v>2013</v>
      </c>
      <c r="F183" s="97">
        <v>4.9</v>
      </c>
      <c r="G183" s="97">
        <v>1.5</v>
      </c>
      <c r="H183" s="97">
        <v>1.19</v>
      </c>
    </row>
    <row r="184" spans="1:8" s="64" customFormat="1" ht="12.75">
      <c r="A184" s="10">
        <v>169</v>
      </c>
      <c r="B184" s="10"/>
      <c r="C184" s="96" t="s">
        <v>246</v>
      </c>
      <c r="D184" s="96"/>
      <c r="E184" s="97">
        <v>2016</v>
      </c>
      <c r="F184" s="97"/>
      <c r="G184" s="97">
        <v>73.728</v>
      </c>
      <c r="H184" s="97">
        <v>61.414</v>
      </c>
    </row>
    <row r="185" spans="1:8" s="64" customFormat="1" ht="25.5">
      <c r="A185" s="10">
        <v>170</v>
      </c>
      <c r="B185" s="10"/>
      <c r="C185" s="96" t="s">
        <v>337</v>
      </c>
      <c r="D185" s="96"/>
      <c r="E185" s="97">
        <v>2017</v>
      </c>
      <c r="F185" s="97"/>
      <c r="G185" s="97">
        <v>29.8</v>
      </c>
      <c r="H185" s="97">
        <v>26.21</v>
      </c>
    </row>
    <row r="186" spans="1:8" s="64" customFormat="1" ht="12.75">
      <c r="A186" s="118"/>
      <c r="B186" s="118"/>
      <c r="C186" s="119" t="s">
        <v>357</v>
      </c>
      <c r="D186" s="120" t="s">
        <v>250</v>
      </c>
      <c r="E186" s="118"/>
      <c r="F186" s="121">
        <f>SUM(F187+F188+F189+F190+F191)</f>
        <v>539.56</v>
      </c>
      <c r="G186" s="121">
        <f>SUM(G187+G188+G189+G190+G191+G192+G193)</f>
        <v>162.038</v>
      </c>
      <c r="H186" s="121">
        <f>SUM(H187+H188+H189+H191+H193)</f>
        <v>14.677000000000001</v>
      </c>
    </row>
    <row r="187" spans="1:8" s="64" customFormat="1" ht="12.75">
      <c r="A187" s="10">
        <v>171</v>
      </c>
      <c r="B187" s="10"/>
      <c r="C187" s="9" t="s">
        <v>1</v>
      </c>
      <c r="D187" s="9"/>
      <c r="E187" s="10">
        <v>1920</v>
      </c>
      <c r="F187" s="10">
        <v>377</v>
      </c>
      <c r="G187" s="10">
        <v>115.422</v>
      </c>
      <c r="H187" s="10">
        <v>10.48</v>
      </c>
    </row>
    <row r="188" spans="1:8" s="64" customFormat="1" ht="12.75">
      <c r="A188" s="10">
        <v>172</v>
      </c>
      <c r="B188" s="10"/>
      <c r="C188" s="9" t="s">
        <v>13</v>
      </c>
      <c r="D188" s="9"/>
      <c r="E188" s="10">
        <v>1970</v>
      </c>
      <c r="F188" s="10">
        <v>20</v>
      </c>
      <c r="G188" s="10">
        <v>5.47</v>
      </c>
      <c r="H188" s="10">
        <v>3.9</v>
      </c>
    </row>
    <row r="189" spans="1:8" s="64" customFormat="1" ht="12.75">
      <c r="A189" s="10">
        <v>173</v>
      </c>
      <c r="B189" s="10"/>
      <c r="C189" s="9" t="s">
        <v>51</v>
      </c>
      <c r="D189" s="9"/>
      <c r="E189" s="10">
        <v>1962</v>
      </c>
      <c r="F189" s="10">
        <v>5.32</v>
      </c>
      <c r="G189" s="10">
        <v>0.605</v>
      </c>
      <c r="H189" s="10">
        <v>0</v>
      </c>
    </row>
    <row r="190" spans="1:8" s="64" customFormat="1" ht="12.75">
      <c r="A190" s="10">
        <v>174</v>
      </c>
      <c r="B190" s="10"/>
      <c r="C190" s="9" t="s">
        <v>19</v>
      </c>
      <c r="D190" s="9"/>
      <c r="E190" s="10">
        <v>1990</v>
      </c>
      <c r="F190" s="10">
        <v>128</v>
      </c>
      <c r="G190" s="10">
        <v>38.106</v>
      </c>
      <c r="H190" s="10">
        <v>0</v>
      </c>
    </row>
    <row r="191" spans="1:8" s="64" customFormat="1" ht="12.75">
      <c r="A191" s="10">
        <v>175</v>
      </c>
      <c r="B191" s="10"/>
      <c r="C191" s="9" t="s">
        <v>51</v>
      </c>
      <c r="D191" s="9"/>
      <c r="E191" s="10">
        <v>2002</v>
      </c>
      <c r="F191" s="10">
        <v>9.24</v>
      </c>
      <c r="G191" s="10">
        <v>1.292</v>
      </c>
      <c r="H191" s="10">
        <v>0.297</v>
      </c>
    </row>
    <row r="192" spans="1:8" s="64" customFormat="1" ht="12.75">
      <c r="A192" s="10">
        <v>176</v>
      </c>
      <c r="B192" s="10"/>
      <c r="C192" s="9" t="s">
        <v>25</v>
      </c>
      <c r="D192" s="9"/>
      <c r="E192" s="10">
        <v>1999</v>
      </c>
      <c r="F192" s="10"/>
      <c r="G192" s="10">
        <v>0.143</v>
      </c>
      <c r="H192" s="10">
        <v>0</v>
      </c>
    </row>
    <row r="193" spans="1:8" s="64" customFormat="1" ht="12.75">
      <c r="A193" s="10">
        <v>177</v>
      </c>
      <c r="B193" s="10"/>
      <c r="C193" s="9" t="s">
        <v>49</v>
      </c>
      <c r="D193" s="9" t="s">
        <v>140</v>
      </c>
      <c r="E193" s="10">
        <v>2010</v>
      </c>
      <c r="F193" s="10"/>
      <c r="G193" s="10">
        <v>1</v>
      </c>
      <c r="H193" s="10">
        <v>0</v>
      </c>
    </row>
    <row r="194" spans="1:8" s="64" customFormat="1" ht="12.75">
      <c r="A194" s="118"/>
      <c r="B194" s="118"/>
      <c r="C194" s="119" t="s">
        <v>358</v>
      </c>
      <c r="D194" s="120" t="s">
        <v>338</v>
      </c>
      <c r="E194" s="118"/>
      <c r="F194" s="121">
        <f>F195+F196+F197+F198</f>
        <v>3329.4</v>
      </c>
      <c r="G194" s="121">
        <f>SUM(G195+G196+G197+G198+G199)</f>
        <v>2205.171</v>
      </c>
      <c r="H194" s="121">
        <f>SUM(H195:H199)</f>
        <v>6.15</v>
      </c>
    </row>
    <row r="195" spans="1:8" s="64" customFormat="1" ht="12.75">
      <c r="A195" s="10">
        <v>178</v>
      </c>
      <c r="B195" s="10"/>
      <c r="C195" s="9" t="s">
        <v>1</v>
      </c>
      <c r="D195" s="9"/>
      <c r="E195" s="10">
        <v>1985</v>
      </c>
      <c r="F195" s="10">
        <v>2452</v>
      </c>
      <c r="G195" s="10">
        <v>2184.953</v>
      </c>
      <c r="H195" s="10">
        <v>0</v>
      </c>
    </row>
    <row r="196" spans="1:8" s="64" customFormat="1" ht="12.75">
      <c r="A196" s="10">
        <v>179</v>
      </c>
      <c r="B196" s="10"/>
      <c r="C196" s="9" t="s">
        <v>52</v>
      </c>
      <c r="D196" s="9"/>
      <c r="E196" s="10">
        <v>2003</v>
      </c>
      <c r="F196" s="10">
        <v>200</v>
      </c>
      <c r="G196" s="10">
        <v>3.591</v>
      </c>
      <c r="H196" s="10">
        <v>0</v>
      </c>
    </row>
    <row r="197" spans="1:8" s="64" customFormat="1" ht="12.75">
      <c r="A197" s="10">
        <v>180</v>
      </c>
      <c r="B197" s="10"/>
      <c r="C197" s="9" t="s">
        <v>13</v>
      </c>
      <c r="D197" s="9"/>
      <c r="E197" s="10">
        <v>2003</v>
      </c>
      <c r="F197" s="10">
        <v>127.4</v>
      </c>
      <c r="G197" s="10">
        <v>5.627</v>
      </c>
      <c r="H197" s="10">
        <v>2</v>
      </c>
    </row>
    <row r="198" spans="1:8" s="64" customFormat="1" ht="12.75">
      <c r="A198" s="10">
        <v>181</v>
      </c>
      <c r="B198" s="10"/>
      <c r="C198" s="9" t="s">
        <v>47</v>
      </c>
      <c r="D198" s="9"/>
      <c r="E198" s="10">
        <v>2009</v>
      </c>
      <c r="F198" s="10">
        <v>550</v>
      </c>
      <c r="G198" s="10">
        <v>6</v>
      </c>
      <c r="H198" s="10">
        <v>2.7</v>
      </c>
    </row>
    <row r="199" spans="1:8" s="64" customFormat="1" ht="12.75">
      <c r="A199" s="10">
        <v>182</v>
      </c>
      <c r="B199" s="10"/>
      <c r="C199" s="9" t="s">
        <v>198</v>
      </c>
      <c r="D199" s="9"/>
      <c r="E199" s="10">
        <v>2009</v>
      </c>
      <c r="F199" s="10"/>
      <c r="G199" s="10">
        <v>5</v>
      </c>
      <c r="H199" s="10">
        <v>1.45</v>
      </c>
    </row>
    <row r="200" spans="1:8" s="64" customFormat="1" ht="12.75">
      <c r="A200" s="118"/>
      <c r="B200" s="118"/>
      <c r="C200" s="119" t="s">
        <v>359</v>
      </c>
      <c r="D200" s="120" t="s">
        <v>375</v>
      </c>
      <c r="E200" s="118"/>
      <c r="F200" s="121">
        <f>SUM(F201:F211)</f>
        <v>2034.8</v>
      </c>
      <c r="G200" s="121">
        <f>SUM(G201:G211)</f>
        <v>331.37</v>
      </c>
      <c r="H200" s="121">
        <f>SUM(H201:H211)</f>
        <v>2.2</v>
      </c>
    </row>
    <row r="201" spans="1:8" s="64" customFormat="1" ht="12.75">
      <c r="A201" s="10">
        <v>183</v>
      </c>
      <c r="B201" s="10"/>
      <c r="C201" s="9" t="s">
        <v>1</v>
      </c>
      <c r="D201" s="9"/>
      <c r="E201" s="10">
        <v>1965</v>
      </c>
      <c r="F201" s="10">
        <v>819.8</v>
      </c>
      <c r="G201" s="10">
        <v>147.904</v>
      </c>
      <c r="H201" s="10">
        <v>2.2</v>
      </c>
    </row>
    <row r="202" spans="1:8" s="64" customFormat="1" ht="12.75">
      <c r="A202" s="10">
        <v>184</v>
      </c>
      <c r="B202" s="10"/>
      <c r="C202" s="9" t="s">
        <v>7</v>
      </c>
      <c r="D202" s="9"/>
      <c r="E202" s="10">
        <v>1914</v>
      </c>
      <c r="F202" s="10">
        <v>105</v>
      </c>
      <c r="G202" s="10">
        <v>124.559</v>
      </c>
      <c r="H202" s="10">
        <v>0</v>
      </c>
    </row>
    <row r="203" spans="1:8" s="64" customFormat="1" ht="12.75">
      <c r="A203" s="10">
        <v>185</v>
      </c>
      <c r="B203" s="10"/>
      <c r="C203" s="9" t="s">
        <v>5</v>
      </c>
      <c r="D203" s="9"/>
      <c r="E203" s="10">
        <v>1962</v>
      </c>
      <c r="F203" s="10">
        <v>100</v>
      </c>
      <c r="G203" s="10">
        <v>4.298</v>
      </c>
      <c r="H203" s="10">
        <v>0</v>
      </c>
    </row>
    <row r="204" spans="1:8" s="64" customFormat="1" ht="12.75">
      <c r="A204" s="10">
        <v>186</v>
      </c>
      <c r="B204" s="10"/>
      <c r="C204" s="9" t="s">
        <v>5</v>
      </c>
      <c r="D204" s="9"/>
      <c r="E204" s="10">
        <v>1964</v>
      </c>
      <c r="F204" s="10">
        <v>50</v>
      </c>
      <c r="G204" s="10">
        <v>0.448</v>
      </c>
      <c r="H204" s="10">
        <v>0</v>
      </c>
    </row>
    <row r="205" spans="1:8" s="64" customFormat="1" ht="12.75">
      <c r="A205" s="10">
        <v>187</v>
      </c>
      <c r="B205" s="10"/>
      <c r="C205" s="9" t="s">
        <v>51</v>
      </c>
      <c r="D205" s="9"/>
      <c r="E205" s="10">
        <v>1961</v>
      </c>
      <c r="F205" s="10">
        <v>80</v>
      </c>
      <c r="G205" s="10">
        <v>2.865</v>
      </c>
      <c r="H205" s="10">
        <v>0</v>
      </c>
    </row>
    <row r="206" spans="1:8" s="64" customFormat="1" ht="12.75">
      <c r="A206" s="10">
        <v>188</v>
      </c>
      <c r="B206" s="10"/>
      <c r="C206" s="9" t="s">
        <v>3</v>
      </c>
      <c r="D206" s="9"/>
      <c r="E206" s="10">
        <v>1965</v>
      </c>
      <c r="F206" s="10">
        <v>20</v>
      </c>
      <c r="G206" s="10">
        <v>0.634</v>
      </c>
      <c r="H206" s="10">
        <v>0</v>
      </c>
    </row>
    <row r="207" spans="1:8" s="64" customFormat="1" ht="12.75">
      <c r="A207" s="10">
        <v>189</v>
      </c>
      <c r="B207" s="10"/>
      <c r="C207" s="9" t="s">
        <v>3</v>
      </c>
      <c r="D207" s="9"/>
      <c r="E207" s="10">
        <v>1962</v>
      </c>
      <c r="F207" s="10">
        <v>50</v>
      </c>
      <c r="G207" s="10">
        <v>1.098</v>
      </c>
      <c r="H207" s="10">
        <v>0</v>
      </c>
    </row>
    <row r="208" spans="1:8" s="64" customFormat="1" ht="12.75">
      <c r="A208" s="10">
        <v>190</v>
      </c>
      <c r="B208" s="10"/>
      <c r="C208" s="9" t="s">
        <v>52</v>
      </c>
      <c r="D208" s="9"/>
      <c r="E208" s="10">
        <v>1983</v>
      </c>
      <c r="F208" s="10">
        <v>160</v>
      </c>
      <c r="G208" s="10">
        <v>46.574</v>
      </c>
      <c r="H208" s="10">
        <v>0</v>
      </c>
    </row>
    <row r="209" spans="1:8" s="64" customFormat="1" ht="12.75">
      <c r="A209" s="10">
        <v>191</v>
      </c>
      <c r="B209" s="10"/>
      <c r="C209" s="9" t="s">
        <v>49</v>
      </c>
      <c r="D209" s="9"/>
      <c r="E209" s="10">
        <v>1971</v>
      </c>
      <c r="F209" s="10">
        <v>650</v>
      </c>
      <c r="G209" s="10">
        <v>1.565</v>
      </c>
      <c r="H209" s="10">
        <v>0</v>
      </c>
    </row>
    <row r="210" spans="1:8" s="64" customFormat="1" ht="12.75">
      <c r="A210" s="10">
        <v>192</v>
      </c>
      <c r="B210" s="10"/>
      <c r="C210" s="9" t="s">
        <v>142</v>
      </c>
      <c r="D210" s="9"/>
      <c r="E210" s="10">
        <v>1982</v>
      </c>
      <c r="F210" s="10"/>
      <c r="G210" s="10">
        <v>1.3</v>
      </c>
      <c r="H210" s="10">
        <v>0</v>
      </c>
    </row>
    <row r="211" spans="1:8" s="64" customFormat="1" ht="12.75">
      <c r="A211" s="10">
        <v>193</v>
      </c>
      <c r="B211" s="10"/>
      <c r="C211" s="9" t="s">
        <v>339</v>
      </c>
      <c r="D211" s="9"/>
      <c r="E211" s="10">
        <v>1983</v>
      </c>
      <c r="F211" s="10"/>
      <c r="G211" s="10">
        <v>0.125</v>
      </c>
      <c r="H211" s="10">
        <v>0</v>
      </c>
    </row>
    <row r="212" spans="1:8" s="64" customFormat="1" ht="25.5">
      <c r="A212" s="118"/>
      <c r="B212" s="118"/>
      <c r="C212" s="119" t="s">
        <v>360</v>
      </c>
      <c r="D212" s="120" t="s">
        <v>252</v>
      </c>
      <c r="E212" s="118"/>
      <c r="F212" s="121">
        <f>F213+F214+F215+F216</f>
        <v>4297.31</v>
      </c>
      <c r="G212" s="121">
        <f>SUM(G213+G214+G215+G216)</f>
        <v>151.593</v>
      </c>
      <c r="H212" s="121">
        <v>0</v>
      </c>
    </row>
    <row r="213" spans="1:8" s="64" customFormat="1" ht="12.75">
      <c r="A213" s="10">
        <v>194</v>
      </c>
      <c r="B213" s="10"/>
      <c r="C213" s="9" t="s">
        <v>47</v>
      </c>
      <c r="D213" s="9"/>
      <c r="E213" s="10">
        <v>2009</v>
      </c>
      <c r="F213" s="10">
        <v>3245</v>
      </c>
      <c r="G213" s="10">
        <v>1.25</v>
      </c>
      <c r="H213" s="10">
        <v>0</v>
      </c>
    </row>
    <row r="214" spans="1:8" s="64" customFormat="1" ht="12.75">
      <c r="A214" s="10">
        <v>195</v>
      </c>
      <c r="B214" s="10"/>
      <c r="C214" s="9" t="s">
        <v>15</v>
      </c>
      <c r="D214" s="9"/>
      <c r="E214" s="10">
        <v>1914</v>
      </c>
      <c r="F214" s="10">
        <v>826.3</v>
      </c>
      <c r="G214" s="10">
        <v>123.292</v>
      </c>
      <c r="H214" s="10">
        <v>0</v>
      </c>
    </row>
    <row r="215" spans="1:8" s="64" customFormat="1" ht="12.75">
      <c r="A215" s="10">
        <v>196</v>
      </c>
      <c r="B215" s="10"/>
      <c r="C215" s="9" t="s">
        <v>16</v>
      </c>
      <c r="D215" s="9"/>
      <c r="E215" s="10">
        <v>1920</v>
      </c>
      <c r="F215" s="10">
        <v>215.47</v>
      </c>
      <c r="G215" s="10">
        <v>25.426</v>
      </c>
      <c r="H215" s="10">
        <v>0</v>
      </c>
    </row>
    <row r="216" spans="1:8" s="64" customFormat="1" ht="12.75">
      <c r="A216" s="10">
        <v>197</v>
      </c>
      <c r="B216" s="10"/>
      <c r="C216" s="9" t="s">
        <v>51</v>
      </c>
      <c r="D216" s="9"/>
      <c r="E216" s="10">
        <v>1946</v>
      </c>
      <c r="F216" s="10">
        <v>10.54</v>
      </c>
      <c r="G216" s="10">
        <v>1.625</v>
      </c>
      <c r="H216" s="10">
        <v>0</v>
      </c>
    </row>
    <row r="217" spans="1:8" s="64" customFormat="1" ht="12.75">
      <c r="A217" s="118"/>
      <c r="B217" s="118"/>
      <c r="C217" s="119" t="s">
        <v>361</v>
      </c>
      <c r="D217" s="120" t="s">
        <v>253</v>
      </c>
      <c r="E217" s="118"/>
      <c r="F217" s="121">
        <f>SUM(F218+F219+F220+F221+F222+F223)</f>
        <v>1398</v>
      </c>
      <c r="G217" s="121">
        <f>SUM(G218+G219+G220+G221+G222+G223)</f>
        <v>555.808</v>
      </c>
      <c r="H217" s="121">
        <f>SUM(H218+H219+H220+H221+H222+H223)</f>
        <v>16.8</v>
      </c>
    </row>
    <row r="218" spans="1:8" s="64" customFormat="1" ht="12.75">
      <c r="A218" s="10">
        <v>198</v>
      </c>
      <c r="B218" s="10"/>
      <c r="C218" s="9" t="s">
        <v>1</v>
      </c>
      <c r="D218" s="9"/>
      <c r="E218" s="10">
        <v>1972</v>
      </c>
      <c r="F218" s="10">
        <v>1124</v>
      </c>
      <c r="G218" s="10">
        <v>345.257</v>
      </c>
      <c r="H218" s="10">
        <v>0</v>
      </c>
    </row>
    <row r="219" spans="1:8" s="64" customFormat="1" ht="12.75">
      <c r="A219" s="10">
        <v>199</v>
      </c>
      <c r="B219" s="10"/>
      <c r="C219" s="9" t="s">
        <v>51</v>
      </c>
      <c r="D219" s="9"/>
      <c r="E219" s="10">
        <v>1972</v>
      </c>
      <c r="F219" s="10">
        <v>37</v>
      </c>
      <c r="G219" s="10">
        <v>13.083</v>
      </c>
      <c r="H219" s="10">
        <v>0</v>
      </c>
    </row>
    <row r="220" spans="1:8" s="64" customFormat="1" ht="12.75">
      <c r="A220" s="10">
        <v>200</v>
      </c>
      <c r="B220" s="10"/>
      <c r="C220" s="9" t="s">
        <v>3</v>
      </c>
      <c r="D220" s="9"/>
      <c r="E220" s="10">
        <v>1972</v>
      </c>
      <c r="F220" s="10">
        <v>20</v>
      </c>
      <c r="G220" s="10">
        <v>1.239</v>
      </c>
      <c r="H220" s="10">
        <v>0</v>
      </c>
    </row>
    <row r="221" spans="1:8" s="64" customFormat="1" ht="12.75">
      <c r="A221" s="10">
        <v>201</v>
      </c>
      <c r="B221" s="10"/>
      <c r="C221" s="9" t="s">
        <v>13</v>
      </c>
      <c r="D221" s="9"/>
      <c r="E221" s="10">
        <v>1972</v>
      </c>
      <c r="F221" s="10">
        <v>177</v>
      </c>
      <c r="G221" s="10">
        <v>162.275</v>
      </c>
      <c r="H221" s="10">
        <v>0</v>
      </c>
    </row>
    <row r="222" spans="1:8" s="64" customFormat="1" ht="12.75">
      <c r="A222" s="10">
        <v>202</v>
      </c>
      <c r="B222" s="10"/>
      <c r="C222" s="9" t="s">
        <v>47</v>
      </c>
      <c r="D222" s="9"/>
      <c r="E222" s="10">
        <v>1990</v>
      </c>
      <c r="F222" s="10"/>
      <c r="G222" s="10">
        <v>3.954</v>
      </c>
      <c r="H222" s="10">
        <v>0</v>
      </c>
    </row>
    <row r="223" spans="1:8" s="64" customFormat="1" ht="12.75">
      <c r="A223" s="10">
        <v>203</v>
      </c>
      <c r="B223" s="10"/>
      <c r="C223" s="9" t="s">
        <v>13</v>
      </c>
      <c r="D223" s="9"/>
      <c r="E223" s="10">
        <v>2011</v>
      </c>
      <c r="F223" s="10">
        <v>40</v>
      </c>
      <c r="G223" s="10">
        <v>30</v>
      </c>
      <c r="H223" s="10">
        <v>16.8</v>
      </c>
    </row>
    <row r="224" spans="1:8" s="64" customFormat="1" ht="12.75">
      <c r="A224" s="118"/>
      <c r="B224" s="118"/>
      <c r="C224" s="119" t="s">
        <v>174</v>
      </c>
      <c r="D224" s="120" t="s">
        <v>143</v>
      </c>
      <c r="E224" s="118"/>
      <c r="F224" s="121">
        <f>F225+F226+F227+F228+F229+F230+F231</f>
        <v>1588.95</v>
      </c>
      <c r="G224" s="121">
        <f>SUM(G225+G226+G227+G228+G229+G230+G231)</f>
        <v>871.159</v>
      </c>
      <c r="H224" s="121">
        <f>SUM(H225+H226+H227+H228+H229+H230+H231)</f>
        <v>206.9</v>
      </c>
    </row>
    <row r="225" spans="1:8" s="64" customFormat="1" ht="12.75">
      <c r="A225" s="10">
        <v>204</v>
      </c>
      <c r="B225" s="10"/>
      <c r="C225" s="9" t="s">
        <v>51</v>
      </c>
      <c r="D225" s="9"/>
      <c r="E225" s="10">
        <v>1995</v>
      </c>
      <c r="F225" s="10">
        <v>2.25</v>
      </c>
      <c r="G225" s="10">
        <v>0.318</v>
      </c>
      <c r="H225" s="10">
        <v>0</v>
      </c>
    </row>
    <row r="226" spans="1:8" s="64" customFormat="1" ht="12.75">
      <c r="A226" s="10">
        <v>205</v>
      </c>
      <c r="B226" s="10"/>
      <c r="C226" s="9" t="s">
        <v>1</v>
      </c>
      <c r="D226" s="9"/>
      <c r="E226" s="10">
        <v>1987</v>
      </c>
      <c r="F226" s="10">
        <v>1226.2</v>
      </c>
      <c r="G226" s="10">
        <v>839.347</v>
      </c>
      <c r="H226" s="10">
        <v>206</v>
      </c>
    </row>
    <row r="227" spans="1:8" s="64" customFormat="1" ht="12.75">
      <c r="A227" s="10">
        <v>206</v>
      </c>
      <c r="B227" s="10"/>
      <c r="C227" s="9" t="s">
        <v>55</v>
      </c>
      <c r="D227" s="9"/>
      <c r="E227" s="10">
        <v>1987</v>
      </c>
      <c r="F227" s="10">
        <v>30</v>
      </c>
      <c r="G227" s="10">
        <v>2</v>
      </c>
      <c r="H227" s="10">
        <v>0</v>
      </c>
    </row>
    <row r="228" spans="1:8" s="64" customFormat="1" ht="12.75">
      <c r="A228" s="10">
        <v>207</v>
      </c>
      <c r="B228" s="10"/>
      <c r="C228" s="9" t="s">
        <v>56</v>
      </c>
      <c r="D228" s="9"/>
      <c r="E228" s="10">
        <v>1987</v>
      </c>
      <c r="F228" s="10">
        <v>12</v>
      </c>
      <c r="G228" s="10">
        <v>2.759</v>
      </c>
      <c r="H228" s="10">
        <v>0</v>
      </c>
    </row>
    <row r="229" spans="1:8" s="64" customFormat="1" ht="12.75">
      <c r="A229" s="10">
        <v>208</v>
      </c>
      <c r="B229" s="10"/>
      <c r="C229" s="9" t="s">
        <v>8</v>
      </c>
      <c r="D229" s="9"/>
      <c r="E229" s="10">
        <v>1987</v>
      </c>
      <c r="F229" s="10">
        <v>195</v>
      </c>
      <c r="G229" s="10">
        <v>6</v>
      </c>
      <c r="H229" s="10">
        <v>0</v>
      </c>
    </row>
    <row r="230" spans="1:8" s="64" customFormat="1" ht="25.5">
      <c r="A230" s="10">
        <v>209</v>
      </c>
      <c r="B230" s="10"/>
      <c r="C230" s="9" t="s">
        <v>57</v>
      </c>
      <c r="D230" s="9"/>
      <c r="E230" s="10">
        <v>1987</v>
      </c>
      <c r="F230" s="10"/>
      <c r="G230" s="10">
        <v>2</v>
      </c>
      <c r="H230" s="10">
        <v>0</v>
      </c>
    </row>
    <row r="231" spans="1:8" s="64" customFormat="1" ht="12.75">
      <c r="A231" s="10">
        <v>210</v>
      </c>
      <c r="B231" s="10"/>
      <c r="C231" s="9" t="s">
        <v>13</v>
      </c>
      <c r="D231" s="9"/>
      <c r="E231" s="10">
        <v>1987</v>
      </c>
      <c r="F231" s="10">
        <v>123.5</v>
      </c>
      <c r="G231" s="10">
        <v>18.735</v>
      </c>
      <c r="H231" s="10">
        <v>0.9</v>
      </c>
    </row>
    <row r="232" spans="1:8" s="64" customFormat="1" ht="12.75">
      <c r="A232" s="118"/>
      <c r="B232" s="118"/>
      <c r="C232" s="119" t="s">
        <v>362</v>
      </c>
      <c r="D232" s="120" t="s">
        <v>340</v>
      </c>
      <c r="E232" s="118"/>
      <c r="F232" s="121">
        <f>SUM(F233+F234+F235+F236+F237)</f>
        <v>1036</v>
      </c>
      <c r="G232" s="121">
        <f>SUM(G233:G239)</f>
        <v>380.3106</v>
      </c>
      <c r="H232" s="121">
        <f>SUM(H233:H239)</f>
        <v>86.86</v>
      </c>
    </row>
    <row r="233" spans="1:8" s="64" customFormat="1" ht="12.75">
      <c r="A233" s="10">
        <v>211</v>
      </c>
      <c r="B233" s="10"/>
      <c r="C233" s="9" t="s">
        <v>1</v>
      </c>
      <c r="D233" s="9"/>
      <c r="E233" s="10">
        <v>1972</v>
      </c>
      <c r="F233" s="10">
        <v>1018</v>
      </c>
      <c r="G233" s="10">
        <v>275.645</v>
      </c>
      <c r="H233" s="10">
        <v>0</v>
      </c>
    </row>
    <row r="234" spans="1:8" s="64" customFormat="1" ht="12.75">
      <c r="A234" s="10">
        <v>212</v>
      </c>
      <c r="B234" s="10"/>
      <c r="C234" s="9" t="s">
        <v>51</v>
      </c>
      <c r="D234" s="9"/>
      <c r="E234" s="10">
        <v>1968</v>
      </c>
      <c r="F234" s="10">
        <v>18</v>
      </c>
      <c r="G234" s="10">
        <v>0.343</v>
      </c>
      <c r="H234" s="10">
        <v>0</v>
      </c>
    </row>
    <row r="235" spans="1:8" s="64" customFormat="1" ht="12.75">
      <c r="A235" s="10">
        <v>213</v>
      </c>
      <c r="B235" s="10"/>
      <c r="C235" s="9" t="s">
        <v>182</v>
      </c>
      <c r="D235" s="9"/>
      <c r="E235" s="10">
        <v>2011</v>
      </c>
      <c r="F235" s="10"/>
      <c r="G235" s="10">
        <v>1.046</v>
      </c>
      <c r="H235" s="10">
        <v>0.06</v>
      </c>
    </row>
    <row r="236" spans="1:8" s="64" customFormat="1" ht="12.75">
      <c r="A236" s="10">
        <v>214</v>
      </c>
      <c r="B236" s="10"/>
      <c r="C236" s="9" t="s">
        <v>183</v>
      </c>
      <c r="D236" s="9"/>
      <c r="E236" s="10">
        <v>2007</v>
      </c>
      <c r="F236" s="10"/>
      <c r="G236" s="10">
        <v>4.85</v>
      </c>
      <c r="H236" s="10">
        <v>1.7</v>
      </c>
    </row>
    <row r="237" spans="1:8" s="64" customFormat="1" ht="25.5">
      <c r="A237" s="10">
        <v>215</v>
      </c>
      <c r="B237" s="10"/>
      <c r="C237" s="9" t="s">
        <v>57</v>
      </c>
      <c r="D237" s="9"/>
      <c r="E237" s="10">
        <v>2009</v>
      </c>
      <c r="F237" s="10"/>
      <c r="G237" s="10">
        <v>1.5</v>
      </c>
      <c r="H237" s="10">
        <v>0.7</v>
      </c>
    </row>
    <row r="238" spans="1:8" s="64" customFormat="1" ht="12.75">
      <c r="A238" s="10">
        <v>216</v>
      </c>
      <c r="B238" s="10"/>
      <c r="C238" s="9" t="s">
        <v>254</v>
      </c>
      <c r="D238" s="9"/>
      <c r="E238" s="10">
        <v>2016</v>
      </c>
      <c r="F238" s="10"/>
      <c r="G238" s="10">
        <v>36.8306</v>
      </c>
      <c r="H238" s="10">
        <v>30.8</v>
      </c>
    </row>
    <row r="239" spans="1:8" s="64" customFormat="1" ht="12.75">
      <c r="A239" s="10">
        <v>217</v>
      </c>
      <c r="B239" s="10"/>
      <c r="C239" s="9" t="s">
        <v>254</v>
      </c>
      <c r="D239" s="9"/>
      <c r="E239" s="10">
        <v>2017</v>
      </c>
      <c r="F239" s="10"/>
      <c r="G239" s="10">
        <v>60.096</v>
      </c>
      <c r="H239" s="10">
        <v>53.6</v>
      </c>
    </row>
    <row r="240" spans="1:8" s="64" customFormat="1" ht="12.75">
      <c r="A240" s="118"/>
      <c r="B240" s="118"/>
      <c r="C240" s="119" t="s">
        <v>363</v>
      </c>
      <c r="D240" s="120" t="s">
        <v>144</v>
      </c>
      <c r="E240" s="118"/>
      <c r="F240" s="121">
        <f>F241+F242+F243+F244</f>
        <v>3548.1</v>
      </c>
      <c r="G240" s="121">
        <f>SUM(G241:G244)</f>
        <v>5192.716</v>
      </c>
      <c r="H240" s="121">
        <f>SUM(H241+H242+H243+H244)</f>
        <v>2256.3</v>
      </c>
    </row>
    <row r="241" spans="1:8" s="64" customFormat="1" ht="12.75">
      <c r="A241" s="10">
        <v>218</v>
      </c>
      <c r="B241" s="10"/>
      <c r="C241" s="9" t="s">
        <v>1</v>
      </c>
      <c r="D241" s="9"/>
      <c r="E241" s="10">
        <v>1997</v>
      </c>
      <c r="F241" s="10">
        <v>1142.1</v>
      </c>
      <c r="G241" s="10">
        <v>5166.156</v>
      </c>
      <c r="H241" s="10">
        <v>2255.4</v>
      </c>
    </row>
    <row r="242" spans="1:8" s="64" customFormat="1" ht="12.75">
      <c r="A242" s="10">
        <v>219</v>
      </c>
      <c r="B242" s="10"/>
      <c r="C242" s="9" t="s">
        <v>51</v>
      </c>
      <c r="D242" s="9"/>
      <c r="E242" s="10">
        <v>1997</v>
      </c>
      <c r="F242" s="10">
        <v>36</v>
      </c>
      <c r="G242" s="10">
        <v>22.295</v>
      </c>
      <c r="H242" s="10">
        <v>0</v>
      </c>
    </row>
    <row r="243" spans="1:8" s="64" customFormat="1" ht="12.75">
      <c r="A243" s="10">
        <v>220</v>
      </c>
      <c r="B243" s="10"/>
      <c r="C243" s="9" t="s">
        <v>49</v>
      </c>
      <c r="D243" s="9"/>
      <c r="E243" s="10">
        <v>1997</v>
      </c>
      <c r="F243" s="10">
        <v>2370</v>
      </c>
      <c r="G243" s="10">
        <v>2.84</v>
      </c>
      <c r="H243" s="10">
        <v>0</v>
      </c>
    </row>
    <row r="244" spans="1:8" s="64" customFormat="1" ht="12.75">
      <c r="A244" s="10">
        <v>221</v>
      </c>
      <c r="B244" s="10"/>
      <c r="C244" s="9" t="s">
        <v>138</v>
      </c>
      <c r="D244" s="9"/>
      <c r="E244" s="10">
        <v>1980</v>
      </c>
      <c r="F244" s="10"/>
      <c r="G244" s="10">
        <v>1.425</v>
      </c>
      <c r="H244" s="10">
        <v>0.9</v>
      </c>
    </row>
    <row r="245" spans="1:8" s="64" customFormat="1" ht="12.75">
      <c r="A245" s="118"/>
      <c r="B245" s="118"/>
      <c r="C245" s="119" t="s">
        <v>251</v>
      </c>
      <c r="D245" s="120" t="s">
        <v>145</v>
      </c>
      <c r="E245" s="118"/>
      <c r="F245" s="122">
        <f>SUM(F246+F247)</f>
        <v>1460</v>
      </c>
      <c r="G245" s="122">
        <f>SUM(G246:G251)</f>
        <v>309.171</v>
      </c>
      <c r="H245" s="122">
        <f>SUM(H246:H251)</f>
        <v>19.3</v>
      </c>
    </row>
    <row r="246" spans="1:8" s="64" customFormat="1" ht="12.75">
      <c r="A246" s="10">
        <v>222</v>
      </c>
      <c r="B246" s="10"/>
      <c r="C246" s="9" t="s">
        <v>1</v>
      </c>
      <c r="D246" s="9"/>
      <c r="E246" s="10">
        <v>1968</v>
      </c>
      <c r="F246" s="94">
        <v>1460</v>
      </c>
      <c r="G246" s="94">
        <v>281.856</v>
      </c>
      <c r="H246" s="98">
        <v>0</v>
      </c>
    </row>
    <row r="247" spans="1:8" s="64" customFormat="1" ht="12.75">
      <c r="A247" s="10">
        <v>223</v>
      </c>
      <c r="B247" s="10"/>
      <c r="C247" s="9" t="s">
        <v>51</v>
      </c>
      <c r="D247" s="9"/>
      <c r="E247" s="10">
        <v>2010</v>
      </c>
      <c r="F247" s="94"/>
      <c r="G247" s="94">
        <v>1</v>
      </c>
      <c r="H247" s="94">
        <v>0.6</v>
      </c>
    </row>
    <row r="248" spans="1:8" s="64" customFormat="1" ht="12.75">
      <c r="A248" s="10">
        <v>224</v>
      </c>
      <c r="B248" s="10"/>
      <c r="C248" s="9" t="s">
        <v>198</v>
      </c>
      <c r="D248" s="9"/>
      <c r="E248" s="10">
        <v>1999</v>
      </c>
      <c r="F248" s="94"/>
      <c r="G248" s="94">
        <v>5.84</v>
      </c>
      <c r="H248" s="94">
        <v>0.5</v>
      </c>
    </row>
    <row r="249" spans="1:8" s="64" customFormat="1" ht="12.75">
      <c r="A249" s="10">
        <v>225</v>
      </c>
      <c r="B249" s="10"/>
      <c r="C249" s="9" t="s">
        <v>199</v>
      </c>
      <c r="D249" s="9"/>
      <c r="E249" s="10">
        <v>1999</v>
      </c>
      <c r="F249" s="94"/>
      <c r="G249" s="94">
        <v>2.475</v>
      </c>
      <c r="H249" s="94">
        <v>0.2</v>
      </c>
    </row>
    <row r="250" spans="1:8" s="64" customFormat="1" ht="12.75">
      <c r="A250" s="10">
        <v>226</v>
      </c>
      <c r="B250" s="10"/>
      <c r="C250" s="9" t="s">
        <v>384</v>
      </c>
      <c r="D250" s="9"/>
      <c r="E250" s="10">
        <v>2019</v>
      </c>
      <c r="F250" s="94"/>
      <c r="G250" s="94">
        <v>8.5</v>
      </c>
      <c r="H250" s="94">
        <v>8.5</v>
      </c>
    </row>
    <row r="251" spans="1:8" s="64" customFormat="1" ht="12.75">
      <c r="A251" s="10">
        <v>227</v>
      </c>
      <c r="B251" s="10"/>
      <c r="C251" s="9" t="s">
        <v>385</v>
      </c>
      <c r="D251" s="9"/>
      <c r="E251" s="10">
        <v>2019</v>
      </c>
      <c r="F251" s="94"/>
      <c r="G251" s="94">
        <v>9.5</v>
      </c>
      <c r="H251" s="94">
        <v>9.5</v>
      </c>
    </row>
    <row r="252" spans="1:8" s="64" customFormat="1" ht="12.75">
      <c r="A252" s="118"/>
      <c r="B252" s="118"/>
      <c r="C252" s="119" t="s">
        <v>364</v>
      </c>
      <c r="D252" s="120" t="s">
        <v>146</v>
      </c>
      <c r="E252" s="118"/>
      <c r="F252" s="122">
        <f>SUM(F253+F254+F255+F256+F257+F258)</f>
        <v>1020.5</v>
      </c>
      <c r="G252" s="122">
        <f>SUM(G253+G254+G255+G256+G257+G258)</f>
        <v>588.937</v>
      </c>
      <c r="H252" s="122">
        <f>SUM(H253+H254+H255+H256+H257+H258)</f>
        <v>2</v>
      </c>
    </row>
    <row r="253" spans="1:8" s="64" customFormat="1" ht="12.75">
      <c r="A253" s="10">
        <v>228</v>
      </c>
      <c r="B253" s="10"/>
      <c r="C253" s="9" t="s">
        <v>15</v>
      </c>
      <c r="D253" s="9"/>
      <c r="E253" s="10">
        <v>1962</v>
      </c>
      <c r="F253" s="94">
        <v>325</v>
      </c>
      <c r="G253" s="94">
        <v>44.891</v>
      </c>
      <c r="H253" s="94">
        <v>0</v>
      </c>
    </row>
    <row r="254" spans="1:8" s="64" customFormat="1" ht="12.75">
      <c r="A254" s="10">
        <v>229</v>
      </c>
      <c r="B254" s="10"/>
      <c r="C254" s="9" t="s">
        <v>16</v>
      </c>
      <c r="D254" s="9"/>
      <c r="E254" s="10">
        <v>1975</v>
      </c>
      <c r="F254" s="94">
        <v>325</v>
      </c>
      <c r="G254" s="94">
        <v>44.891</v>
      </c>
      <c r="H254" s="94">
        <v>0</v>
      </c>
    </row>
    <row r="255" spans="1:8" s="64" customFormat="1" ht="12.75">
      <c r="A255" s="10">
        <v>230</v>
      </c>
      <c r="B255" s="10"/>
      <c r="C255" s="9" t="s">
        <v>51</v>
      </c>
      <c r="D255" s="9"/>
      <c r="E255" s="10">
        <v>1973</v>
      </c>
      <c r="F255" s="94">
        <v>10</v>
      </c>
      <c r="G255" s="94">
        <v>3.274</v>
      </c>
      <c r="H255" s="94">
        <v>0</v>
      </c>
    </row>
    <row r="256" spans="1:8" s="64" customFormat="1" ht="12.75">
      <c r="A256" s="10">
        <v>231</v>
      </c>
      <c r="B256" s="10"/>
      <c r="C256" s="9" t="s">
        <v>6</v>
      </c>
      <c r="D256" s="9"/>
      <c r="E256" s="10">
        <v>1979</v>
      </c>
      <c r="F256" s="94">
        <v>360.5</v>
      </c>
      <c r="G256" s="94">
        <v>492.295</v>
      </c>
      <c r="H256" s="94">
        <v>0</v>
      </c>
    </row>
    <row r="257" spans="1:8" s="64" customFormat="1" ht="12.75">
      <c r="A257" s="10">
        <v>232</v>
      </c>
      <c r="B257" s="10"/>
      <c r="C257" s="9" t="s">
        <v>50</v>
      </c>
      <c r="D257" s="9"/>
      <c r="E257" s="10">
        <v>2009</v>
      </c>
      <c r="F257" s="94"/>
      <c r="G257" s="94">
        <v>1.005</v>
      </c>
      <c r="H257" s="94">
        <v>0.5</v>
      </c>
    </row>
    <row r="258" spans="1:8" s="64" customFormat="1" ht="12.75">
      <c r="A258" s="10">
        <v>233</v>
      </c>
      <c r="B258" s="10"/>
      <c r="C258" s="9" t="s">
        <v>5</v>
      </c>
      <c r="D258" s="9"/>
      <c r="E258" s="10">
        <v>2009</v>
      </c>
      <c r="F258" s="94"/>
      <c r="G258" s="94">
        <v>2.581</v>
      </c>
      <c r="H258" s="94">
        <v>1.5</v>
      </c>
    </row>
    <row r="259" spans="1:8" s="64" customFormat="1" ht="12.75">
      <c r="A259" s="118"/>
      <c r="B259" s="118"/>
      <c r="C259" s="119" t="s">
        <v>175</v>
      </c>
      <c r="D259" s="120" t="s">
        <v>110</v>
      </c>
      <c r="E259" s="118"/>
      <c r="F259" s="122">
        <f>F260+F261+F262+F263+F264</f>
        <v>3023</v>
      </c>
      <c r="G259" s="122">
        <f>SUM(G260+G261+G262+G263+G264)</f>
        <v>217.98599999999996</v>
      </c>
      <c r="H259" s="122">
        <f>SUM(H260+H261+H262+H263+H264)</f>
        <v>0.5</v>
      </c>
    </row>
    <row r="260" spans="1:8" s="64" customFormat="1" ht="12.75">
      <c r="A260" s="10">
        <v>234</v>
      </c>
      <c r="B260" s="10"/>
      <c r="C260" s="9" t="s">
        <v>1</v>
      </c>
      <c r="D260" s="9"/>
      <c r="E260" s="10">
        <v>1913</v>
      </c>
      <c r="F260" s="94">
        <v>579</v>
      </c>
      <c r="G260" s="94">
        <v>170.408</v>
      </c>
      <c r="H260" s="94">
        <v>0</v>
      </c>
    </row>
    <row r="261" spans="1:8" s="64" customFormat="1" ht="12.75">
      <c r="A261" s="10">
        <v>235</v>
      </c>
      <c r="B261" s="10"/>
      <c r="C261" s="9" t="s">
        <v>7</v>
      </c>
      <c r="D261" s="9"/>
      <c r="E261" s="10">
        <v>1975</v>
      </c>
      <c r="F261" s="94">
        <v>192</v>
      </c>
      <c r="G261" s="94">
        <v>40.165</v>
      </c>
      <c r="H261" s="94">
        <v>0</v>
      </c>
    </row>
    <row r="262" spans="1:8" s="64" customFormat="1" ht="12.75">
      <c r="A262" s="10">
        <v>236</v>
      </c>
      <c r="B262" s="10"/>
      <c r="C262" s="9" t="s">
        <v>51</v>
      </c>
      <c r="D262" s="9"/>
      <c r="E262" s="10">
        <v>1983</v>
      </c>
      <c r="F262" s="94">
        <v>22</v>
      </c>
      <c r="G262" s="94">
        <v>1.48</v>
      </c>
      <c r="H262" s="94">
        <v>0</v>
      </c>
    </row>
    <row r="263" spans="1:8" s="64" customFormat="1" ht="12.75">
      <c r="A263" s="10">
        <v>237</v>
      </c>
      <c r="B263" s="10"/>
      <c r="C263" s="9" t="s">
        <v>3</v>
      </c>
      <c r="D263" s="9"/>
      <c r="E263" s="10">
        <v>1913</v>
      </c>
      <c r="F263" s="94">
        <v>30</v>
      </c>
      <c r="G263" s="94">
        <v>4.433</v>
      </c>
      <c r="H263" s="94">
        <v>0</v>
      </c>
    </row>
    <row r="264" spans="1:8" s="64" customFormat="1" ht="12.75">
      <c r="A264" s="10">
        <v>238</v>
      </c>
      <c r="B264" s="10"/>
      <c r="C264" s="9" t="s">
        <v>4</v>
      </c>
      <c r="D264" s="9"/>
      <c r="E264" s="10">
        <v>2008</v>
      </c>
      <c r="F264" s="94">
        <v>2200</v>
      </c>
      <c r="G264" s="94">
        <v>1.5</v>
      </c>
      <c r="H264" s="94">
        <v>0.5</v>
      </c>
    </row>
    <row r="265" spans="1:8" s="64" customFormat="1" ht="12.75">
      <c r="A265" s="118"/>
      <c r="B265" s="118"/>
      <c r="C265" s="119" t="s">
        <v>255</v>
      </c>
      <c r="D265" s="119" t="s">
        <v>256</v>
      </c>
      <c r="E265" s="118"/>
      <c r="F265" s="123"/>
      <c r="G265" s="123">
        <v>22.24</v>
      </c>
      <c r="H265" s="123">
        <v>19.8</v>
      </c>
    </row>
    <row r="266" spans="1:256" s="64" customFormat="1" ht="12.75">
      <c r="A266" s="10">
        <v>239</v>
      </c>
      <c r="B266" s="10"/>
      <c r="C266" s="9" t="s">
        <v>341</v>
      </c>
      <c r="D266" s="9"/>
      <c r="E266" s="10">
        <v>2016</v>
      </c>
      <c r="F266" s="94"/>
      <c r="G266" s="94">
        <v>22.24</v>
      </c>
      <c r="H266" s="94">
        <v>18.7</v>
      </c>
      <c r="I266" s="10"/>
      <c r="J266" s="10"/>
      <c r="K266" s="9"/>
      <c r="L266" s="9"/>
      <c r="M266" s="10"/>
      <c r="N266" s="94"/>
      <c r="O266" s="94"/>
      <c r="P266" s="94"/>
      <c r="Q266" s="10"/>
      <c r="R266" s="10"/>
      <c r="S266" s="9"/>
      <c r="T266" s="9"/>
      <c r="U266" s="10"/>
      <c r="V266" s="94"/>
      <c r="W266" s="94"/>
      <c r="X266" s="94"/>
      <c r="Y266" s="10"/>
      <c r="Z266" s="10"/>
      <c r="AA266" s="9"/>
      <c r="AB266" s="9"/>
      <c r="AC266" s="10"/>
      <c r="AD266" s="94"/>
      <c r="AE266" s="94"/>
      <c r="AF266" s="94"/>
      <c r="AG266" s="10"/>
      <c r="AH266" s="10"/>
      <c r="AI266" s="9"/>
      <c r="AJ266" s="9"/>
      <c r="AK266" s="10"/>
      <c r="AL266" s="94"/>
      <c r="AM266" s="94"/>
      <c r="AN266" s="94"/>
      <c r="AO266" s="10"/>
      <c r="AP266" s="10"/>
      <c r="AQ266" s="9"/>
      <c r="AR266" s="9"/>
      <c r="AS266" s="10"/>
      <c r="AT266" s="94"/>
      <c r="AU266" s="94"/>
      <c r="AV266" s="94"/>
      <c r="AW266" s="10"/>
      <c r="AX266" s="10"/>
      <c r="AY266" s="9"/>
      <c r="AZ266" s="9"/>
      <c r="BA266" s="10"/>
      <c r="BB266" s="94"/>
      <c r="BC266" s="94"/>
      <c r="BD266" s="94"/>
      <c r="BE266" s="10"/>
      <c r="BF266" s="10"/>
      <c r="BG266" s="9"/>
      <c r="BH266" s="9"/>
      <c r="BI266" s="10"/>
      <c r="BJ266" s="94"/>
      <c r="BK266" s="94"/>
      <c r="BL266" s="94"/>
      <c r="BM266" s="10"/>
      <c r="BN266" s="10"/>
      <c r="BO266" s="9"/>
      <c r="BP266" s="9"/>
      <c r="BQ266" s="10"/>
      <c r="BR266" s="94"/>
      <c r="BS266" s="94"/>
      <c r="BT266" s="94"/>
      <c r="BU266" s="10"/>
      <c r="BV266" s="10"/>
      <c r="BW266" s="9"/>
      <c r="BX266" s="9"/>
      <c r="BY266" s="10"/>
      <c r="BZ266" s="94"/>
      <c r="CA266" s="94"/>
      <c r="CB266" s="94"/>
      <c r="CC266" s="10"/>
      <c r="CD266" s="10"/>
      <c r="CE266" s="9"/>
      <c r="CF266" s="9"/>
      <c r="CG266" s="10"/>
      <c r="CH266" s="94"/>
      <c r="CI266" s="94"/>
      <c r="CJ266" s="94"/>
      <c r="CK266" s="10"/>
      <c r="CL266" s="10"/>
      <c r="CM266" s="9"/>
      <c r="CN266" s="9"/>
      <c r="CO266" s="10"/>
      <c r="CP266" s="94"/>
      <c r="CQ266" s="94"/>
      <c r="CR266" s="94"/>
      <c r="CS266" s="10"/>
      <c r="CT266" s="10"/>
      <c r="CU266" s="9"/>
      <c r="CV266" s="9"/>
      <c r="CW266" s="10"/>
      <c r="CX266" s="94"/>
      <c r="CY266" s="94"/>
      <c r="CZ266" s="94"/>
      <c r="DA266" s="10"/>
      <c r="DB266" s="10"/>
      <c r="DC266" s="9"/>
      <c r="DD266" s="9"/>
      <c r="DE266" s="10"/>
      <c r="DF266" s="94"/>
      <c r="DG266" s="94"/>
      <c r="DH266" s="94"/>
      <c r="DI266" s="10"/>
      <c r="DJ266" s="10"/>
      <c r="DK266" s="9"/>
      <c r="DL266" s="9"/>
      <c r="DM266" s="10"/>
      <c r="DN266" s="94"/>
      <c r="DO266" s="94"/>
      <c r="DP266" s="94"/>
      <c r="DQ266" s="10"/>
      <c r="DR266" s="10"/>
      <c r="DS266" s="9"/>
      <c r="DT266" s="9"/>
      <c r="DU266" s="10"/>
      <c r="DV266" s="94"/>
      <c r="DW266" s="94"/>
      <c r="DX266" s="94"/>
      <c r="DY266" s="10"/>
      <c r="DZ266" s="10"/>
      <c r="EA266" s="9"/>
      <c r="EB266" s="9"/>
      <c r="EC266" s="10"/>
      <c r="ED266" s="94"/>
      <c r="EE266" s="94"/>
      <c r="EF266" s="94"/>
      <c r="EG266" s="10"/>
      <c r="EH266" s="10"/>
      <c r="EI266" s="9"/>
      <c r="EJ266" s="9"/>
      <c r="EK266" s="10"/>
      <c r="EL266" s="94"/>
      <c r="EM266" s="94"/>
      <c r="EN266" s="94"/>
      <c r="EO266" s="10"/>
      <c r="EP266" s="10"/>
      <c r="EQ266" s="9"/>
      <c r="ER266" s="9"/>
      <c r="ES266" s="10"/>
      <c r="ET266" s="94"/>
      <c r="EU266" s="94"/>
      <c r="EV266" s="94"/>
      <c r="EW266" s="10"/>
      <c r="EX266" s="10"/>
      <c r="EY266" s="9"/>
      <c r="EZ266" s="9"/>
      <c r="FA266" s="10"/>
      <c r="FB266" s="94"/>
      <c r="FC266" s="94"/>
      <c r="FD266" s="94"/>
      <c r="FE266" s="10"/>
      <c r="FF266" s="10"/>
      <c r="FG266" s="9"/>
      <c r="FH266" s="9"/>
      <c r="FI266" s="10"/>
      <c r="FJ266" s="94"/>
      <c r="FK266" s="94"/>
      <c r="FL266" s="94"/>
      <c r="FM266" s="10"/>
      <c r="FN266" s="10"/>
      <c r="FO266" s="9"/>
      <c r="FP266" s="9"/>
      <c r="FQ266" s="10"/>
      <c r="FR266" s="94"/>
      <c r="FS266" s="94"/>
      <c r="FT266" s="94"/>
      <c r="FU266" s="10"/>
      <c r="FV266" s="10"/>
      <c r="FW266" s="9"/>
      <c r="FX266" s="9"/>
      <c r="FY266" s="10"/>
      <c r="FZ266" s="94"/>
      <c r="GA266" s="94"/>
      <c r="GB266" s="94"/>
      <c r="GC266" s="10"/>
      <c r="GD266" s="10"/>
      <c r="GE266" s="9"/>
      <c r="GF266" s="9"/>
      <c r="GG266" s="10"/>
      <c r="GH266" s="94"/>
      <c r="GI266" s="94"/>
      <c r="GJ266" s="94"/>
      <c r="GK266" s="10"/>
      <c r="GL266" s="10"/>
      <c r="GM266" s="9"/>
      <c r="GN266" s="9"/>
      <c r="GO266" s="10"/>
      <c r="GP266" s="94"/>
      <c r="GQ266" s="94"/>
      <c r="GR266" s="94"/>
      <c r="GS266" s="10"/>
      <c r="GT266" s="10"/>
      <c r="GU266" s="9"/>
      <c r="GV266" s="9"/>
      <c r="GW266" s="10"/>
      <c r="GX266" s="94"/>
      <c r="GY266" s="94"/>
      <c r="GZ266" s="94"/>
      <c r="HA266" s="10"/>
      <c r="HB266" s="10"/>
      <c r="HC266" s="9"/>
      <c r="HD266" s="9"/>
      <c r="HE266" s="10"/>
      <c r="HF266" s="94"/>
      <c r="HG266" s="94"/>
      <c r="HH266" s="94"/>
      <c r="HI266" s="10"/>
      <c r="HJ266" s="10"/>
      <c r="HK266" s="9"/>
      <c r="HL266" s="9"/>
      <c r="HM266" s="10"/>
      <c r="HN266" s="94"/>
      <c r="HO266" s="94"/>
      <c r="HP266" s="94"/>
      <c r="HQ266" s="10"/>
      <c r="HR266" s="10"/>
      <c r="HS266" s="9"/>
      <c r="HT266" s="9"/>
      <c r="HU266" s="10"/>
      <c r="HV266" s="94"/>
      <c r="HW266" s="94"/>
      <c r="HX266" s="94"/>
      <c r="HY266" s="10"/>
      <c r="HZ266" s="10"/>
      <c r="IA266" s="9"/>
      <c r="IB266" s="9"/>
      <c r="IC266" s="10"/>
      <c r="ID266" s="94"/>
      <c r="IE266" s="94"/>
      <c r="IF266" s="94"/>
      <c r="IG266" s="10"/>
      <c r="IH266" s="10"/>
      <c r="II266" s="9"/>
      <c r="IJ266" s="9"/>
      <c r="IK266" s="10"/>
      <c r="IL266" s="94"/>
      <c r="IM266" s="94"/>
      <c r="IN266" s="94"/>
      <c r="IO266" s="10"/>
      <c r="IP266" s="10"/>
      <c r="IQ266" s="9"/>
      <c r="IR266" s="9"/>
      <c r="IS266" s="10"/>
      <c r="IT266" s="94"/>
      <c r="IU266" s="94"/>
      <c r="IV266" s="94"/>
    </row>
    <row r="267" spans="1:8" ht="38.25">
      <c r="A267" s="88"/>
      <c r="B267" s="88"/>
      <c r="C267" s="89" t="s">
        <v>365</v>
      </c>
      <c r="D267" s="90" t="s">
        <v>148</v>
      </c>
      <c r="E267" s="88"/>
      <c r="F267" s="91">
        <v>521.1</v>
      </c>
      <c r="G267" s="91">
        <f>SUM(G268:G269)</f>
        <v>27.717</v>
      </c>
      <c r="H267" s="91">
        <f>SUM(H268:H269)</f>
        <v>0</v>
      </c>
    </row>
    <row r="268" spans="1:8" ht="12.75">
      <c r="A268" s="10">
        <v>240</v>
      </c>
      <c r="B268" s="10"/>
      <c r="C268" s="9" t="s">
        <v>149</v>
      </c>
      <c r="D268" s="9"/>
      <c r="E268" s="10">
        <v>1921</v>
      </c>
      <c r="F268" s="10">
        <v>521.1</v>
      </c>
      <c r="G268" s="10">
        <v>21.698</v>
      </c>
      <c r="H268" s="10">
        <v>0</v>
      </c>
    </row>
    <row r="269" spans="1:8" ht="12.75">
      <c r="A269" s="10">
        <v>241</v>
      </c>
      <c r="B269" s="10"/>
      <c r="C269" s="9" t="s">
        <v>52</v>
      </c>
      <c r="D269" s="9"/>
      <c r="E269" s="10">
        <v>1921</v>
      </c>
      <c r="F269" s="10"/>
      <c r="G269" s="10">
        <v>6.019</v>
      </c>
      <c r="H269" s="10">
        <v>0</v>
      </c>
    </row>
    <row r="270" spans="1:8" ht="38.25">
      <c r="A270" s="88"/>
      <c r="B270" s="107" t="s">
        <v>82</v>
      </c>
      <c r="C270" s="108"/>
      <c r="D270" s="108"/>
      <c r="E270" s="106"/>
      <c r="F270" s="109">
        <f>SUM(F271:F272)</f>
        <v>164</v>
      </c>
      <c r="G270" s="109">
        <f>SUM(G271:G272)</f>
        <v>43.026</v>
      </c>
      <c r="H270" s="109">
        <f>SUM(H271:H272)</f>
        <v>16.534</v>
      </c>
    </row>
    <row r="271" spans="1:8" ht="12.75">
      <c r="A271" s="10">
        <v>242</v>
      </c>
      <c r="B271" s="11"/>
      <c r="C271" s="9" t="s">
        <v>167</v>
      </c>
      <c r="D271" s="9" t="s">
        <v>369</v>
      </c>
      <c r="E271" s="10">
        <v>1951</v>
      </c>
      <c r="F271" s="94">
        <v>164</v>
      </c>
      <c r="G271" s="94">
        <v>43.026</v>
      </c>
      <c r="H271" s="94">
        <v>16.534</v>
      </c>
    </row>
    <row r="272" spans="1:8" ht="12.75">
      <c r="A272" s="88"/>
      <c r="B272" s="112"/>
      <c r="C272" s="90"/>
      <c r="D272" s="90"/>
      <c r="E272" s="88"/>
      <c r="F272" s="88"/>
      <c r="G272" s="88"/>
      <c r="H272" s="88"/>
    </row>
    <row r="273" spans="1:8" ht="38.25">
      <c r="A273" s="88"/>
      <c r="B273" s="107" t="s">
        <v>366</v>
      </c>
      <c r="C273" s="108"/>
      <c r="D273" s="108"/>
      <c r="E273" s="106"/>
      <c r="F273" s="110">
        <f>SUM(F274:F289)</f>
        <v>9967.6</v>
      </c>
      <c r="G273" s="110">
        <f>SUM(G274:G289)</f>
        <v>30136.79</v>
      </c>
      <c r="H273" s="110">
        <f>SUM(H274:H289)</f>
        <v>25839.339999999997</v>
      </c>
    </row>
    <row r="274" spans="1:8" ht="25.5">
      <c r="A274" s="10">
        <v>243</v>
      </c>
      <c r="B274" s="10"/>
      <c r="C274" s="9" t="s">
        <v>178</v>
      </c>
      <c r="D274" s="9" t="s">
        <v>176</v>
      </c>
      <c r="E274" s="10">
        <v>1937</v>
      </c>
      <c r="F274" s="10">
        <v>306.4</v>
      </c>
      <c r="G274" s="10">
        <v>66.71</v>
      </c>
      <c r="H274" s="10">
        <v>0</v>
      </c>
    </row>
    <row r="275" spans="1:8" ht="25.5">
      <c r="A275" s="10">
        <v>244</v>
      </c>
      <c r="B275" s="10"/>
      <c r="C275" s="9" t="s">
        <v>177</v>
      </c>
      <c r="D275" s="9" t="s">
        <v>85</v>
      </c>
      <c r="E275" s="10">
        <v>1958</v>
      </c>
      <c r="F275" s="10">
        <v>111.5</v>
      </c>
      <c r="G275" s="10">
        <v>36.05</v>
      </c>
      <c r="H275" s="10">
        <v>0</v>
      </c>
    </row>
    <row r="276" spans="1:8" ht="12.75">
      <c r="A276" s="10">
        <v>245</v>
      </c>
      <c r="B276" s="10"/>
      <c r="C276" s="9" t="s">
        <v>218</v>
      </c>
      <c r="D276" s="9" t="s">
        <v>86</v>
      </c>
      <c r="E276" s="10">
        <v>1914</v>
      </c>
      <c r="F276" s="10">
        <v>1901</v>
      </c>
      <c r="G276" s="10">
        <v>26143.68</v>
      </c>
      <c r="H276" s="10">
        <v>25704.26</v>
      </c>
    </row>
    <row r="277" spans="1:8" ht="12.75">
      <c r="A277" s="10">
        <v>246</v>
      </c>
      <c r="B277" s="10"/>
      <c r="C277" s="9" t="s">
        <v>205</v>
      </c>
      <c r="D277" s="9" t="s">
        <v>86</v>
      </c>
      <c r="E277" s="10">
        <v>1987</v>
      </c>
      <c r="F277" s="10">
        <v>480.8</v>
      </c>
      <c r="G277" s="10">
        <v>183.96</v>
      </c>
      <c r="H277" s="10">
        <v>14.03</v>
      </c>
    </row>
    <row r="278" spans="1:8" ht="25.5">
      <c r="A278" s="10">
        <v>247</v>
      </c>
      <c r="B278" s="10"/>
      <c r="C278" s="9" t="s">
        <v>206</v>
      </c>
      <c r="D278" s="9" t="s">
        <v>87</v>
      </c>
      <c r="E278" s="10">
        <v>1950</v>
      </c>
      <c r="F278" s="10">
        <v>258.4</v>
      </c>
      <c r="G278" s="10">
        <v>3.08</v>
      </c>
      <c r="H278" s="10">
        <v>0</v>
      </c>
    </row>
    <row r="279" spans="1:8" ht="12.75">
      <c r="A279" s="10">
        <v>248</v>
      </c>
      <c r="B279" s="10"/>
      <c r="C279" s="9" t="s">
        <v>219</v>
      </c>
      <c r="D279" s="9" t="s">
        <v>88</v>
      </c>
      <c r="E279" s="10">
        <v>1962</v>
      </c>
      <c r="F279" s="10">
        <v>601.4</v>
      </c>
      <c r="G279" s="10">
        <v>148.26</v>
      </c>
      <c r="H279" s="10">
        <v>0</v>
      </c>
    </row>
    <row r="280" spans="1:8" ht="25.5">
      <c r="A280" s="10">
        <v>249</v>
      </c>
      <c r="B280" s="10"/>
      <c r="C280" s="9" t="s">
        <v>208</v>
      </c>
      <c r="D280" s="9" t="s">
        <v>88</v>
      </c>
      <c r="E280" s="10">
        <v>1962</v>
      </c>
      <c r="F280" s="10">
        <v>50</v>
      </c>
      <c r="G280" s="10">
        <v>2.06</v>
      </c>
      <c r="H280" s="10">
        <v>0</v>
      </c>
    </row>
    <row r="281" spans="1:8" ht="25.5">
      <c r="A281" s="10">
        <v>250</v>
      </c>
      <c r="B281" s="10"/>
      <c r="C281" s="9" t="s">
        <v>89</v>
      </c>
      <c r="D281" s="9" t="s">
        <v>87</v>
      </c>
      <c r="E281" s="10">
        <v>1970</v>
      </c>
      <c r="F281" s="10">
        <v>2363.8</v>
      </c>
      <c r="G281" s="10">
        <v>691.65</v>
      </c>
      <c r="H281" s="10">
        <v>0</v>
      </c>
    </row>
    <row r="282" spans="1:8" ht="12.75">
      <c r="A282" s="10">
        <v>251</v>
      </c>
      <c r="B282" s="10"/>
      <c r="C282" s="9" t="s">
        <v>90</v>
      </c>
      <c r="D282" s="9" t="s">
        <v>85</v>
      </c>
      <c r="E282" s="10">
        <v>1971</v>
      </c>
      <c r="F282" s="10">
        <v>299.3</v>
      </c>
      <c r="G282" s="10">
        <v>221.12</v>
      </c>
      <c r="H282" s="10">
        <v>0</v>
      </c>
    </row>
    <row r="283" spans="1:8" ht="12.75">
      <c r="A283" s="10">
        <v>252</v>
      </c>
      <c r="B283" s="10"/>
      <c r="C283" s="9" t="s">
        <v>24</v>
      </c>
      <c r="D283" s="9" t="s">
        <v>85</v>
      </c>
      <c r="E283" s="10">
        <v>1973</v>
      </c>
      <c r="F283" s="10">
        <v>293.6</v>
      </c>
      <c r="G283" s="10">
        <v>338.48</v>
      </c>
      <c r="H283" s="10">
        <v>0</v>
      </c>
    </row>
    <row r="284" spans="1:8" ht="12.75">
      <c r="A284" s="10">
        <v>253</v>
      </c>
      <c r="B284" s="10"/>
      <c r="C284" s="9" t="s">
        <v>91</v>
      </c>
      <c r="D284" s="9" t="s">
        <v>86</v>
      </c>
      <c r="E284" s="10">
        <v>1967</v>
      </c>
      <c r="F284" s="10">
        <v>98.8</v>
      </c>
      <c r="G284" s="10">
        <v>23.81</v>
      </c>
      <c r="H284" s="10">
        <v>0</v>
      </c>
    </row>
    <row r="285" spans="1:8" ht="12.75">
      <c r="A285" s="10">
        <v>254</v>
      </c>
      <c r="B285" s="10"/>
      <c r="C285" s="9" t="s">
        <v>92</v>
      </c>
      <c r="D285" s="9" t="s">
        <v>85</v>
      </c>
      <c r="E285" s="10">
        <v>1971</v>
      </c>
      <c r="F285" s="10">
        <v>438.4</v>
      </c>
      <c r="G285" s="10">
        <v>59.52</v>
      </c>
      <c r="H285" s="10">
        <v>0</v>
      </c>
    </row>
    <row r="286" spans="1:8" ht="12.75">
      <c r="A286" s="10">
        <v>255</v>
      </c>
      <c r="B286" s="10"/>
      <c r="C286" s="9" t="s">
        <v>93</v>
      </c>
      <c r="D286" s="9" t="s">
        <v>85</v>
      </c>
      <c r="E286" s="10">
        <v>1975</v>
      </c>
      <c r="F286" s="10">
        <v>185.9</v>
      </c>
      <c r="G286" s="10">
        <v>45.45</v>
      </c>
      <c r="H286" s="10">
        <v>0</v>
      </c>
    </row>
    <row r="287" spans="1:8" ht="12.75">
      <c r="A287" s="10">
        <v>256</v>
      </c>
      <c r="B287" s="10"/>
      <c r="C287" s="9" t="s">
        <v>207</v>
      </c>
      <c r="D287" s="9" t="s">
        <v>187</v>
      </c>
      <c r="E287" s="10">
        <v>1988</v>
      </c>
      <c r="F287" s="10">
        <v>2562.1</v>
      </c>
      <c r="G287" s="10">
        <v>2166.87</v>
      </c>
      <c r="H287" s="10">
        <v>118.57</v>
      </c>
    </row>
    <row r="288" spans="1:8" ht="12.75">
      <c r="A288" s="10">
        <v>257</v>
      </c>
      <c r="B288" s="10"/>
      <c r="C288" s="9" t="s">
        <v>209</v>
      </c>
      <c r="D288" s="9" t="s">
        <v>202</v>
      </c>
      <c r="E288" s="10">
        <v>1966</v>
      </c>
      <c r="F288" s="10">
        <v>8.8</v>
      </c>
      <c r="G288" s="10">
        <v>2.94</v>
      </c>
      <c r="H288" s="10">
        <v>0</v>
      </c>
    </row>
    <row r="289" spans="1:8" ht="12.75">
      <c r="A289" s="10">
        <v>258</v>
      </c>
      <c r="B289" s="10"/>
      <c r="C289" s="9" t="s">
        <v>367</v>
      </c>
      <c r="D289" s="9" t="s">
        <v>258</v>
      </c>
      <c r="E289" s="10">
        <v>2010</v>
      </c>
      <c r="F289" s="10">
        <v>7.4</v>
      </c>
      <c r="G289" s="10">
        <v>3.15</v>
      </c>
      <c r="H289" s="10">
        <v>2.48</v>
      </c>
    </row>
    <row r="290" spans="1:8" ht="25.5">
      <c r="A290" s="88"/>
      <c r="B290" s="110" t="s">
        <v>193</v>
      </c>
      <c r="C290" s="111"/>
      <c r="D290" s="111"/>
      <c r="E290" s="106"/>
      <c r="F290" s="110">
        <f>SUM(F291:F315)</f>
        <v>4965.499999999999</v>
      </c>
      <c r="G290" s="110">
        <f>SUM(G291:G315)</f>
        <v>5016.91</v>
      </c>
      <c r="H290" s="110">
        <f>SUM(H291:H315)</f>
        <v>933.5799999999999</v>
      </c>
    </row>
    <row r="291" spans="1:8" ht="38.25">
      <c r="A291" s="10">
        <v>259</v>
      </c>
      <c r="B291" s="95"/>
      <c r="C291" s="9" t="s">
        <v>126</v>
      </c>
      <c r="D291" s="9" t="s">
        <v>97</v>
      </c>
      <c r="E291" s="10">
        <v>1985</v>
      </c>
      <c r="F291" s="10">
        <v>1365.7</v>
      </c>
      <c r="G291" s="10">
        <v>3146.99</v>
      </c>
      <c r="H291" s="10">
        <v>589.33</v>
      </c>
    </row>
    <row r="292" spans="1:8" ht="38.25">
      <c r="A292" s="10">
        <v>260</v>
      </c>
      <c r="B292" s="10"/>
      <c r="C292" s="9" t="s">
        <v>126</v>
      </c>
      <c r="D292" s="9" t="s">
        <v>98</v>
      </c>
      <c r="E292" s="10">
        <v>1960</v>
      </c>
      <c r="F292" s="10">
        <v>70.5</v>
      </c>
      <c r="G292" s="10">
        <v>10.2</v>
      </c>
      <c r="H292" s="10">
        <v>0</v>
      </c>
    </row>
    <row r="293" spans="1:8" ht="12.75">
      <c r="A293" s="10">
        <v>261</v>
      </c>
      <c r="B293" s="10"/>
      <c r="C293" s="9" t="s">
        <v>125</v>
      </c>
      <c r="D293" s="9" t="s">
        <v>99</v>
      </c>
      <c r="E293" s="10">
        <v>1974</v>
      </c>
      <c r="F293" s="10">
        <v>55.8</v>
      </c>
      <c r="G293" s="10">
        <v>11.91</v>
      </c>
      <c r="H293" s="10">
        <v>0</v>
      </c>
    </row>
    <row r="294" spans="1:8" ht="12.75">
      <c r="A294" s="10">
        <v>262</v>
      </c>
      <c r="B294" s="10"/>
      <c r="C294" s="9" t="s">
        <v>125</v>
      </c>
      <c r="D294" s="9" t="s">
        <v>100</v>
      </c>
      <c r="E294" s="10"/>
      <c r="F294" s="10">
        <v>34.5</v>
      </c>
      <c r="G294" s="10">
        <v>2.02</v>
      </c>
      <c r="H294" s="10">
        <v>0</v>
      </c>
    </row>
    <row r="295" spans="1:8" ht="12.75">
      <c r="A295" s="10">
        <v>263</v>
      </c>
      <c r="B295" s="10"/>
      <c r="C295" s="9" t="s">
        <v>125</v>
      </c>
      <c r="D295" s="9" t="s">
        <v>101</v>
      </c>
      <c r="E295" s="10">
        <v>1917</v>
      </c>
      <c r="F295" s="10">
        <v>113.1</v>
      </c>
      <c r="G295" s="10">
        <v>7.44</v>
      </c>
      <c r="H295" s="10">
        <v>0</v>
      </c>
    </row>
    <row r="296" spans="1:8" ht="12.75">
      <c r="A296" s="10">
        <v>264</v>
      </c>
      <c r="B296" s="10"/>
      <c r="C296" s="9" t="s">
        <v>125</v>
      </c>
      <c r="D296" s="9" t="s">
        <v>102</v>
      </c>
      <c r="E296" s="10">
        <v>1958</v>
      </c>
      <c r="F296" s="10">
        <v>138.3</v>
      </c>
      <c r="G296" s="10">
        <v>11.6</v>
      </c>
      <c r="H296" s="10">
        <v>0</v>
      </c>
    </row>
    <row r="297" spans="1:8" ht="12.75">
      <c r="A297" s="10">
        <v>265</v>
      </c>
      <c r="B297" s="10"/>
      <c r="C297" s="9" t="s">
        <v>125</v>
      </c>
      <c r="D297" s="9" t="s">
        <v>103</v>
      </c>
      <c r="E297" s="10">
        <v>1979</v>
      </c>
      <c r="F297" s="10">
        <v>59.4</v>
      </c>
      <c r="G297" s="10">
        <v>14.7</v>
      </c>
      <c r="H297" s="10">
        <v>4.98</v>
      </c>
    </row>
    <row r="298" spans="1:8" ht="12.75">
      <c r="A298" s="10">
        <v>266</v>
      </c>
      <c r="B298" s="10"/>
      <c r="C298" s="9" t="s">
        <v>125</v>
      </c>
      <c r="D298" s="9" t="s">
        <v>259</v>
      </c>
      <c r="E298" s="10">
        <v>1987</v>
      </c>
      <c r="F298" s="10">
        <v>58.6</v>
      </c>
      <c r="G298" s="10">
        <v>159.37</v>
      </c>
      <c r="H298" s="10">
        <v>94.27</v>
      </c>
    </row>
    <row r="299" spans="1:8" ht="12.75">
      <c r="A299" s="10">
        <v>267</v>
      </c>
      <c r="B299" s="10"/>
      <c r="C299" s="9" t="s">
        <v>125</v>
      </c>
      <c r="D299" s="9" t="s">
        <v>150</v>
      </c>
      <c r="E299" s="10">
        <v>1983</v>
      </c>
      <c r="F299" s="10">
        <v>85.3</v>
      </c>
      <c r="G299" s="10">
        <v>22.54</v>
      </c>
      <c r="H299" s="10">
        <v>0</v>
      </c>
    </row>
    <row r="300" spans="1:8" ht="25.5">
      <c r="A300" s="10">
        <v>268</v>
      </c>
      <c r="B300" s="10"/>
      <c r="C300" s="9" t="s">
        <v>151</v>
      </c>
      <c r="D300" s="9" t="s">
        <v>152</v>
      </c>
      <c r="E300" s="10">
        <v>1939</v>
      </c>
      <c r="F300" s="10">
        <v>51</v>
      </c>
      <c r="G300" s="10">
        <v>22.51</v>
      </c>
      <c r="H300" s="10">
        <v>0</v>
      </c>
    </row>
    <row r="301" spans="1:8" ht="12.75">
      <c r="A301" s="10">
        <v>269</v>
      </c>
      <c r="B301" s="10"/>
      <c r="C301" s="9" t="s">
        <v>125</v>
      </c>
      <c r="D301" s="9" t="s">
        <v>260</v>
      </c>
      <c r="E301" s="10">
        <v>1979</v>
      </c>
      <c r="F301" s="10">
        <v>71.8</v>
      </c>
      <c r="G301" s="10">
        <v>23.13</v>
      </c>
      <c r="H301" s="10">
        <v>0</v>
      </c>
    </row>
    <row r="302" spans="1:8" ht="12.75">
      <c r="A302" s="10">
        <v>270</v>
      </c>
      <c r="B302" s="10"/>
      <c r="C302" s="9" t="s">
        <v>125</v>
      </c>
      <c r="D302" s="9" t="s">
        <v>261</v>
      </c>
      <c r="E302" s="10">
        <v>1962</v>
      </c>
      <c r="F302" s="10">
        <v>57.7</v>
      </c>
      <c r="G302" s="10">
        <v>13.39</v>
      </c>
      <c r="H302" s="10">
        <v>0</v>
      </c>
    </row>
    <row r="303" spans="1:8" ht="12.75">
      <c r="A303" s="10">
        <v>271</v>
      </c>
      <c r="B303" s="10"/>
      <c r="C303" s="9" t="s">
        <v>125</v>
      </c>
      <c r="D303" s="9" t="s">
        <v>154</v>
      </c>
      <c r="E303" s="10"/>
      <c r="F303" s="10">
        <v>35.6</v>
      </c>
      <c r="G303" s="10">
        <v>0</v>
      </c>
      <c r="H303" s="10">
        <v>0</v>
      </c>
    </row>
    <row r="304" spans="1:8" ht="12.75">
      <c r="A304" s="10">
        <v>272</v>
      </c>
      <c r="B304" s="10"/>
      <c r="C304" s="9" t="s">
        <v>125</v>
      </c>
      <c r="D304" s="9" t="s">
        <v>155</v>
      </c>
      <c r="E304" s="10"/>
      <c r="F304" s="10">
        <v>84.9</v>
      </c>
      <c r="G304" s="10">
        <v>12.52</v>
      </c>
      <c r="H304" s="10">
        <v>0</v>
      </c>
    </row>
    <row r="305" spans="1:8" ht="25.5">
      <c r="A305" s="10">
        <v>273</v>
      </c>
      <c r="B305" s="10"/>
      <c r="C305" s="9" t="s">
        <v>151</v>
      </c>
      <c r="D305" s="9" t="s">
        <v>262</v>
      </c>
      <c r="E305" s="10">
        <v>1959</v>
      </c>
      <c r="F305" s="10">
        <v>52.5</v>
      </c>
      <c r="G305" s="10">
        <v>11.18</v>
      </c>
      <c r="H305" s="10">
        <v>0.88</v>
      </c>
    </row>
    <row r="306" spans="1:8" ht="12.75">
      <c r="A306" s="10">
        <v>274</v>
      </c>
      <c r="B306" s="10"/>
      <c r="C306" s="9" t="s">
        <v>125</v>
      </c>
      <c r="D306" s="9" t="s">
        <v>156</v>
      </c>
      <c r="E306" s="10"/>
      <c r="F306" s="10">
        <v>21</v>
      </c>
      <c r="G306" s="10">
        <v>3.7</v>
      </c>
      <c r="H306" s="10">
        <v>0</v>
      </c>
    </row>
    <row r="307" spans="1:8" ht="38.25">
      <c r="A307" s="10">
        <v>275</v>
      </c>
      <c r="B307" s="10"/>
      <c r="C307" s="9" t="s">
        <v>126</v>
      </c>
      <c r="D307" s="9" t="s">
        <v>264</v>
      </c>
      <c r="E307" s="10">
        <v>1985</v>
      </c>
      <c r="F307" s="10">
        <v>99.6</v>
      </c>
      <c r="G307" s="10">
        <v>26.94</v>
      </c>
      <c r="H307" s="10">
        <v>0</v>
      </c>
    </row>
    <row r="308" spans="1:8" ht="38.25">
      <c r="A308" s="10">
        <v>276</v>
      </c>
      <c r="B308" s="10"/>
      <c r="C308" s="9" t="s">
        <v>126</v>
      </c>
      <c r="D308" s="9" t="s">
        <v>265</v>
      </c>
      <c r="E308" s="10">
        <v>2010</v>
      </c>
      <c r="F308" s="10">
        <v>350.2</v>
      </c>
      <c r="G308" s="10">
        <v>80.59</v>
      </c>
      <c r="H308" s="10">
        <v>0</v>
      </c>
    </row>
    <row r="309" spans="1:8" ht="25.5">
      <c r="A309" s="10">
        <v>277</v>
      </c>
      <c r="B309" s="10"/>
      <c r="C309" s="9" t="s">
        <v>158</v>
      </c>
      <c r="D309" s="9" t="s">
        <v>97</v>
      </c>
      <c r="E309" s="10">
        <v>1984</v>
      </c>
      <c r="F309" s="10">
        <v>97.5</v>
      </c>
      <c r="G309" s="10">
        <v>10.56</v>
      </c>
      <c r="H309" s="10">
        <v>1.54</v>
      </c>
    </row>
    <row r="310" spans="1:8" ht="38.25">
      <c r="A310" s="10">
        <v>278</v>
      </c>
      <c r="B310" s="10"/>
      <c r="C310" s="9" t="s">
        <v>126</v>
      </c>
      <c r="D310" s="9" t="s">
        <v>159</v>
      </c>
      <c r="E310" s="10">
        <v>1950</v>
      </c>
      <c r="F310" s="10">
        <v>110.6</v>
      </c>
      <c r="G310" s="10">
        <v>22.31</v>
      </c>
      <c r="H310" s="10">
        <v>0</v>
      </c>
    </row>
    <row r="311" spans="1:8" ht="38.25">
      <c r="A311" s="10">
        <v>279</v>
      </c>
      <c r="B311" s="10"/>
      <c r="C311" s="9" t="s">
        <v>184</v>
      </c>
      <c r="D311" s="9" t="s">
        <v>185</v>
      </c>
      <c r="E311" s="10">
        <v>1958</v>
      </c>
      <c r="F311" s="10">
        <v>624.1</v>
      </c>
      <c r="G311" s="10">
        <v>186.73</v>
      </c>
      <c r="H311" s="10">
        <v>0</v>
      </c>
    </row>
    <row r="312" spans="1:8" ht="25.5">
      <c r="A312" s="10">
        <v>280</v>
      </c>
      <c r="B312" s="10"/>
      <c r="C312" s="9" t="s">
        <v>186</v>
      </c>
      <c r="D312" s="9" t="s">
        <v>187</v>
      </c>
      <c r="E312" s="10">
        <v>1937</v>
      </c>
      <c r="F312" s="10">
        <v>377.8</v>
      </c>
      <c r="G312" s="10">
        <v>82.26</v>
      </c>
      <c r="H312" s="10">
        <v>0</v>
      </c>
    </row>
    <row r="313" spans="1:8" ht="25.5">
      <c r="A313" s="10">
        <v>281</v>
      </c>
      <c r="B313" s="10"/>
      <c r="C313" s="9" t="s">
        <v>188</v>
      </c>
      <c r="D313" s="9" t="s">
        <v>187</v>
      </c>
      <c r="E313" s="10">
        <v>1950</v>
      </c>
      <c r="F313" s="10">
        <v>213.1</v>
      </c>
      <c r="G313" s="10">
        <v>2.28</v>
      </c>
      <c r="H313" s="10">
        <v>0</v>
      </c>
    </row>
    <row r="314" spans="1:8" ht="38.25">
      <c r="A314" s="10">
        <v>282</v>
      </c>
      <c r="B314" s="10"/>
      <c r="C314" s="9" t="s">
        <v>220</v>
      </c>
      <c r="D314" s="9" t="s">
        <v>221</v>
      </c>
      <c r="E314" s="10">
        <v>1996</v>
      </c>
      <c r="F314" s="10">
        <v>736.9</v>
      </c>
      <c r="G314" s="10">
        <v>1099.69</v>
      </c>
      <c r="H314" s="10">
        <v>212.03</v>
      </c>
    </row>
    <row r="315" spans="1:8" ht="25.5">
      <c r="A315" s="10">
        <v>283</v>
      </c>
      <c r="B315" s="10"/>
      <c r="C315" s="9" t="s">
        <v>391</v>
      </c>
      <c r="D315" s="9" t="s">
        <v>392</v>
      </c>
      <c r="E315" s="10">
        <v>2020</v>
      </c>
      <c r="F315" s="10"/>
      <c r="G315" s="10">
        <v>32.35</v>
      </c>
      <c r="H315" s="10">
        <v>30.55</v>
      </c>
    </row>
    <row r="316" spans="1:8" ht="76.5">
      <c r="A316" s="88"/>
      <c r="B316" s="107" t="s">
        <v>204</v>
      </c>
      <c r="C316" s="108"/>
      <c r="D316" s="108"/>
      <c r="E316" s="106"/>
      <c r="F316" s="109">
        <f>SUM(F317:F319)</f>
        <v>411.1</v>
      </c>
      <c r="G316" s="109">
        <f>SUM(G317+G318+G319)</f>
        <v>77.63</v>
      </c>
      <c r="H316" s="109">
        <f>SUM(H317+H318+H319)</f>
        <v>0</v>
      </c>
    </row>
    <row r="317" spans="1:8" ht="38.25">
      <c r="A317" s="10">
        <v>284</v>
      </c>
      <c r="B317" s="10"/>
      <c r="C317" s="9" t="s">
        <v>35</v>
      </c>
      <c r="D317" s="9" t="s">
        <v>222</v>
      </c>
      <c r="E317" s="10">
        <v>1917</v>
      </c>
      <c r="F317" s="10">
        <v>252.8</v>
      </c>
      <c r="G317" s="10">
        <v>48.168</v>
      </c>
      <c r="H317" s="10">
        <v>0</v>
      </c>
    </row>
    <row r="318" spans="1:8" ht="25.5">
      <c r="A318" s="10">
        <v>285</v>
      </c>
      <c r="B318" s="10"/>
      <c r="C318" s="9" t="s">
        <v>36</v>
      </c>
      <c r="D318" s="9" t="s">
        <v>372</v>
      </c>
      <c r="E318" s="10">
        <v>1917</v>
      </c>
      <c r="F318" s="10">
        <v>154.2</v>
      </c>
      <c r="G318" s="10">
        <v>28.743</v>
      </c>
      <c r="H318" s="10">
        <v>0</v>
      </c>
    </row>
    <row r="319" spans="1:8" ht="25.5">
      <c r="A319" s="10">
        <v>286</v>
      </c>
      <c r="B319" s="10"/>
      <c r="C319" s="9" t="s">
        <v>37</v>
      </c>
      <c r="D319" s="9" t="s">
        <v>224</v>
      </c>
      <c r="E319" s="10">
        <v>1994</v>
      </c>
      <c r="F319" s="10">
        <v>4.1</v>
      </c>
      <c r="G319" s="10">
        <v>0.719</v>
      </c>
      <c r="H319" s="10">
        <v>0</v>
      </c>
    </row>
    <row r="320" spans="1:8" ht="38.25">
      <c r="A320" s="88"/>
      <c r="B320" s="107" t="s">
        <v>59</v>
      </c>
      <c r="C320" s="108"/>
      <c r="D320" s="108"/>
      <c r="E320" s="108"/>
      <c r="F320" s="110">
        <f>SUM(F321+F322+F323+F324+F325+F326+F327+F328)</f>
        <v>4119.1</v>
      </c>
      <c r="G320" s="110">
        <f>SUM(G321:G328)</f>
        <v>1526.0870000000002</v>
      </c>
      <c r="H320" s="110">
        <f>SUM(H321:H328)</f>
        <v>54.832</v>
      </c>
    </row>
    <row r="321" spans="1:8" ht="25.5">
      <c r="A321" s="10">
        <v>287</v>
      </c>
      <c r="B321" s="95"/>
      <c r="C321" s="9" t="s">
        <v>136</v>
      </c>
      <c r="D321" s="9" t="s">
        <v>96</v>
      </c>
      <c r="E321" s="10">
        <v>1949</v>
      </c>
      <c r="F321" s="94">
        <v>242.9</v>
      </c>
      <c r="G321" s="94">
        <v>70.867</v>
      </c>
      <c r="H321" s="94">
        <v>0</v>
      </c>
    </row>
    <row r="322" spans="1:8" ht="38.25">
      <c r="A322" s="10">
        <v>288</v>
      </c>
      <c r="B322" s="10"/>
      <c r="C322" s="9" t="s">
        <v>135</v>
      </c>
      <c r="D322" s="9" t="s">
        <v>270</v>
      </c>
      <c r="E322" s="10">
        <v>2005</v>
      </c>
      <c r="F322" s="94">
        <v>234.4</v>
      </c>
      <c r="G322" s="94">
        <v>53.054</v>
      </c>
      <c r="H322" s="94">
        <v>0</v>
      </c>
    </row>
    <row r="323" spans="1:8" ht="51">
      <c r="A323" s="10">
        <v>289</v>
      </c>
      <c r="B323" s="10"/>
      <c r="C323" s="9" t="s">
        <v>134</v>
      </c>
      <c r="D323" s="9" t="s">
        <v>94</v>
      </c>
      <c r="E323" s="10">
        <v>1970</v>
      </c>
      <c r="F323" s="94">
        <v>545</v>
      </c>
      <c r="G323" s="10">
        <v>201.426</v>
      </c>
      <c r="H323" s="94">
        <v>0</v>
      </c>
    </row>
    <row r="324" spans="1:8" ht="25.5">
      <c r="A324" s="10">
        <v>290</v>
      </c>
      <c r="B324" s="10"/>
      <c r="C324" s="9" t="s">
        <v>133</v>
      </c>
      <c r="D324" s="9" t="s">
        <v>376</v>
      </c>
      <c r="E324" s="10">
        <v>1971</v>
      </c>
      <c r="F324" s="94">
        <v>2507.2</v>
      </c>
      <c r="G324" s="94">
        <v>1159.93</v>
      </c>
      <c r="H324" s="94">
        <v>54.832</v>
      </c>
    </row>
    <row r="325" spans="1:8" ht="12.75">
      <c r="A325" s="10">
        <v>291</v>
      </c>
      <c r="B325" s="99"/>
      <c r="C325" s="100" t="s">
        <v>132</v>
      </c>
      <c r="D325" s="100" t="s">
        <v>271</v>
      </c>
      <c r="E325" s="101">
        <v>2004</v>
      </c>
      <c r="F325" s="101">
        <v>589.6</v>
      </c>
      <c r="G325" s="101">
        <v>29.666</v>
      </c>
      <c r="H325" s="101">
        <v>0</v>
      </c>
    </row>
    <row r="326" spans="1:8" ht="12.75">
      <c r="A326" s="10">
        <v>292</v>
      </c>
      <c r="B326" s="99"/>
      <c r="C326" s="100" t="s">
        <v>131</v>
      </c>
      <c r="D326" s="100" t="s">
        <v>96</v>
      </c>
      <c r="E326" s="101">
        <v>1960</v>
      </c>
      <c r="F326" s="101"/>
      <c r="G326" s="101">
        <v>2.14</v>
      </c>
      <c r="H326" s="101">
        <v>0</v>
      </c>
    </row>
    <row r="327" spans="1:8" ht="25.5">
      <c r="A327" s="10">
        <v>293</v>
      </c>
      <c r="B327" s="99"/>
      <c r="C327" s="100" t="s">
        <v>130</v>
      </c>
      <c r="D327" s="100" t="s">
        <v>96</v>
      </c>
      <c r="E327" s="101">
        <v>1960</v>
      </c>
      <c r="F327" s="101"/>
      <c r="G327" s="101">
        <v>2.488</v>
      </c>
      <c r="H327" s="101">
        <v>0</v>
      </c>
    </row>
    <row r="328" spans="1:8" ht="12.75">
      <c r="A328" s="10">
        <v>294</v>
      </c>
      <c r="B328" s="99"/>
      <c r="C328" s="100" t="s">
        <v>129</v>
      </c>
      <c r="D328" s="100" t="s">
        <v>96</v>
      </c>
      <c r="E328" s="101">
        <v>1987</v>
      </c>
      <c r="F328" s="101"/>
      <c r="G328" s="101">
        <v>6.516</v>
      </c>
      <c r="H328" s="101">
        <v>0</v>
      </c>
    </row>
    <row r="329" spans="1:8" ht="89.25">
      <c r="A329" s="131"/>
      <c r="B329" s="107" t="s">
        <v>168</v>
      </c>
      <c r="C329" s="108"/>
      <c r="D329" s="108"/>
      <c r="E329" s="106"/>
      <c r="F329" s="128">
        <f>SUM(F330:F377)</f>
        <v>14596.659999999998</v>
      </c>
      <c r="G329" s="128">
        <f>SUM(G330:G377)</f>
        <v>2241338.897</v>
      </c>
      <c r="H329" s="128">
        <f>SUM(H330:H377)</f>
        <v>2456.5769999999998</v>
      </c>
    </row>
    <row r="330" spans="1:8" ht="12.75">
      <c r="A330" s="10">
        <v>295</v>
      </c>
      <c r="B330" s="9"/>
      <c r="C330" s="102" t="s">
        <v>279</v>
      </c>
      <c r="D330" s="9" t="s">
        <v>274</v>
      </c>
      <c r="E330" s="10">
        <v>1967</v>
      </c>
      <c r="F330" s="94">
        <v>1146</v>
      </c>
      <c r="G330" s="94">
        <v>584.72</v>
      </c>
      <c r="H330" s="103">
        <v>122.23</v>
      </c>
    </row>
    <row r="331" spans="1:8" ht="12.75">
      <c r="A331" s="10">
        <v>296</v>
      </c>
      <c r="B331" s="10"/>
      <c r="C331" s="102" t="s">
        <v>280</v>
      </c>
      <c r="D331" s="9" t="s">
        <v>316</v>
      </c>
      <c r="E331" s="10">
        <v>1967</v>
      </c>
      <c r="F331" s="94"/>
      <c r="G331" s="94">
        <v>9.22</v>
      </c>
      <c r="H331" s="94">
        <v>2.253</v>
      </c>
    </row>
    <row r="332" spans="1:8" ht="12.75">
      <c r="A332" s="10">
        <v>297</v>
      </c>
      <c r="B332" s="10"/>
      <c r="C332" s="102" t="s">
        <v>281</v>
      </c>
      <c r="D332" s="9" t="s">
        <v>275</v>
      </c>
      <c r="E332" s="10">
        <v>1910</v>
      </c>
      <c r="F332" s="94">
        <v>1114.3</v>
      </c>
      <c r="G332" s="94">
        <v>797.92</v>
      </c>
      <c r="H332" s="94">
        <v>7.724</v>
      </c>
    </row>
    <row r="333" spans="1:8" ht="12.75">
      <c r="A333" s="10">
        <v>298</v>
      </c>
      <c r="B333" s="10"/>
      <c r="C333" s="102" t="s">
        <v>282</v>
      </c>
      <c r="D333" s="9" t="s">
        <v>276</v>
      </c>
      <c r="E333" s="10">
        <v>1906</v>
      </c>
      <c r="F333" s="10">
        <v>1263.7</v>
      </c>
      <c r="G333" s="10">
        <v>504.63</v>
      </c>
      <c r="H333" s="103">
        <v>75.43</v>
      </c>
    </row>
    <row r="334" spans="1:8" ht="12.75">
      <c r="A334" s="10">
        <v>299</v>
      </c>
      <c r="B334" s="10"/>
      <c r="C334" s="102" t="s">
        <v>283</v>
      </c>
      <c r="D334" s="9" t="s">
        <v>277</v>
      </c>
      <c r="E334" s="10">
        <v>1954</v>
      </c>
      <c r="F334" s="10"/>
      <c r="G334" s="10">
        <v>3.04</v>
      </c>
      <c r="H334" s="103">
        <v>0</v>
      </c>
    </row>
    <row r="335" spans="1:8" ht="12.75">
      <c r="A335" s="10">
        <v>300</v>
      </c>
      <c r="B335" s="10"/>
      <c r="C335" s="102" t="s">
        <v>284</v>
      </c>
      <c r="D335" s="9" t="s">
        <v>276</v>
      </c>
      <c r="E335" s="10">
        <v>1960</v>
      </c>
      <c r="F335" s="10"/>
      <c r="G335" s="103">
        <v>1.1</v>
      </c>
      <c r="H335" s="103">
        <v>0</v>
      </c>
    </row>
    <row r="336" spans="1:8" ht="12.75">
      <c r="A336" s="10">
        <v>301</v>
      </c>
      <c r="B336" s="10"/>
      <c r="C336" s="102" t="s">
        <v>285</v>
      </c>
      <c r="D336" s="9" t="s">
        <v>276</v>
      </c>
      <c r="E336" s="10">
        <v>1960</v>
      </c>
      <c r="F336" s="10"/>
      <c r="G336" s="10">
        <v>1.61</v>
      </c>
      <c r="H336" s="103">
        <v>0</v>
      </c>
    </row>
    <row r="337" spans="1:8" ht="25.5">
      <c r="A337" s="10">
        <v>302</v>
      </c>
      <c r="B337" s="10"/>
      <c r="C337" s="102" t="s">
        <v>286</v>
      </c>
      <c r="D337" s="9" t="s">
        <v>276</v>
      </c>
      <c r="E337" s="10">
        <v>1969</v>
      </c>
      <c r="F337" s="10"/>
      <c r="G337" s="10">
        <v>9.29</v>
      </c>
      <c r="H337" s="103">
        <v>0</v>
      </c>
    </row>
    <row r="338" spans="1:8" ht="12.75">
      <c r="A338" s="10">
        <v>303</v>
      </c>
      <c r="B338" s="10"/>
      <c r="C338" s="102" t="s">
        <v>280</v>
      </c>
      <c r="D338" s="9" t="s">
        <v>276</v>
      </c>
      <c r="E338" s="10">
        <v>1956</v>
      </c>
      <c r="F338" s="10">
        <v>227.2</v>
      </c>
      <c r="G338" s="10">
        <v>359.64</v>
      </c>
      <c r="H338" s="103">
        <v>3.48</v>
      </c>
    </row>
    <row r="339" spans="1:8" ht="12.75">
      <c r="A339" s="10">
        <v>304</v>
      </c>
      <c r="B339" s="10"/>
      <c r="C339" s="102" t="s">
        <v>287</v>
      </c>
      <c r="D339" s="9" t="s">
        <v>276</v>
      </c>
      <c r="E339" s="10">
        <v>1956</v>
      </c>
      <c r="F339" s="10">
        <v>18.9</v>
      </c>
      <c r="G339" s="103">
        <v>25.5</v>
      </c>
      <c r="H339" s="103">
        <v>0</v>
      </c>
    </row>
    <row r="340" spans="1:8" ht="12.75">
      <c r="A340" s="10">
        <v>305</v>
      </c>
      <c r="B340" s="10"/>
      <c r="C340" s="102" t="s">
        <v>288</v>
      </c>
      <c r="D340" s="9" t="s">
        <v>272</v>
      </c>
      <c r="E340" s="10">
        <v>1953</v>
      </c>
      <c r="F340" s="10">
        <v>465.9</v>
      </c>
      <c r="G340" s="103">
        <v>14</v>
      </c>
      <c r="H340" s="103">
        <v>9.34</v>
      </c>
    </row>
    <row r="341" spans="1:8" ht="12.75">
      <c r="A341" s="10">
        <v>306</v>
      </c>
      <c r="B341" s="10"/>
      <c r="C341" s="93" t="s">
        <v>75</v>
      </c>
      <c r="D341" s="93" t="s">
        <v>72</v>
      </c>
      <c r="E341" s="10">
        <v>1946</v>
      </c>
      <c r="F341" s="10">
        <v>220</v>
      </c>
      <c r="G341" s="10">
        <v>13.33</v>
      </c>
      <c r="H341" s="103">
        <v>0.06</v>
      </c>
    </row>
    <row r="342" spans="1:8" ht="12.75">
      <c r="A342" s="10">
        <v>307</v>
      </c>
      <c r="B342" s="10"/>
      <c r="C342" s="93" t="s">
        <v>74</v>
      </c>
      <c r="D342" s="93" t="s">
        <v>72</v>
      </c>
      <c r="E342" s="10">
        <v>1946</v>
      </c>
      <c r="F342" s="10">
        <v>98.4</v>
      </c>
      <c r="G342" s="10">
        <v>5.96</v>
      </c>
      <c r="H342" s="103">
        <v>0.01</v>
      </c>
    </row>
    <row r="343" spans="1:8" ht="12.75">
      <c r="A343" s="10">
        <v>308</v>
      </c>
      <c r="B343" s="10"/>
      <c r="C343" s="93" t="s">
        <v>73</v>
      </c>
      <c r="D343" s="93" t="s">
        <v>72</v>
      </c>
      <c r="E343" s="10">
        <v>1946</v>
      </c>
      <c r="F343" s="10">
        <v>115</v>
      </c>
      <c r="G343" s="10">
        <v>6.97</v>
      </c>
      <c r="H343" s="103">
        <v>0.07</v>
      </c>
    </row>
    <row r="344" spans="1:8" ht="12.75">
      <c r="A344" s="10">
        <v>309</v>
      </c>
      <c r="B344" s="10"/>
      <c r="C344" s="102" t="s">
        <v>289</v>
      </c>
      <c r="D344" s="9" t="s">
        <v>273</v>
      </c>
      <c r="E344" s="10">
        <v>1953</v>
      </c>
      <c r="F344" s="10">
        <v>124.3</v>
      </c>
      <c r="G344" s="103">
        <v>0.035</v>
      </c>
      <c r="H344" s="103">
        <v>0</v>
      </c>
    </row>
    <row r="345" spans="1:8" ht="12.75">
      <c r="A345" s="10">
        <v>310</v>
      </c>
      <c r="B345" s="10"/>
      <c r="C345" s="102" t="s">
        <v>290</v>
      </c>
      <c r="D345" s="9" t="s">
        <v>276</v>
      </c>
      <c r="E345" s="10">
        <v>2014</v>
      </c>
      <c r="F345" s="10"/>
      <c r="G345" s="103">
        <v>5.85</v>
      </c>
      <c r="H345" s="103">
        <v>4.09</v>
      </c>
    </row>
    <row r="346" spans="1:8" ht="25.5">
      <c r="A346" s="10">
        <v>311</v>
      </c>
      <c r="B346" s="10"/>
      <c r="C346" s="102" t="s">
        <v>291</v>
      </c>
      <c r="D346" s="9" t="s">
        <v>214</v>
      </c>
      <c r="E346" s="10">
        <v>1960</v>
      </c>
      <c r="F346" s="10">
        <v>515</v>
      </c>
      <c r="G346" s="103">
        <v>88.71</v>
      </c>
      <c r="H346" s="103">
        <v>0</v>
      </c>
    </row>
    <row r="347" spans="1:8" ht="25.5">
      <c r="A347" s="10">
        <v>312</v>
      </c>
      <c r="B347" s="10"/>
      <c r="C347" s="102" t="s">
        <v>292</v>
      </c>
      <c r="D347" s="9"/>
      <c r="E347" s="10">
        <v>1960</v>
      </c>
      <c r="F347" s="10">
        <v>64</v>
      </c>
      <c r="G347" s="103">
        <v>10.967</v>
      </c>
      <c r="H347" s="103">
        <v>0</v>
      </c>
    </row>
    <row r="348" spans="1:8" ht="12.75">
      <c r="A348" s="10">
        <v>313</v>
      </c>
      <c r="B348" s="10"/>
      <c r="C348" s="102" t="s">
        <v>293</v>
      </c>
      <c r="D348" s="9"/>
      <c r="E348" s="10">
        <v>1985</v>
      </c>
      <c r="F348" s="10">
        <v>30</v>
      </c>
      <c r="G348" s="103">
        <v>2.404</v>
      </c>
      <c r="H348" s="103">
        <v>0</v>
      </c>
    </row>
    <row r="349" spans="1:8" ht="12.75">
      <c r="A349" s="10">
        <v>314</v>
      </c>
      <c r="B349" s="10"/>
      <c r="C349" s="102" t="s">
        <v>294</v>
      </c>
      <c r="D349" s="9"/>
      <c r="E349" s="10">
        <v>1974</v>
      </c>
      <c r="F349" s="10">
        <v>40</v>
      </c>
      <c r="G349" s="103">
        <v>3.108</v>
      </c>
      <c r="H349" s="103">
        <v>0</v>
      </c>
    </row>
    <row r="350" spans="1:8" ht="12.75">
      <c r="A350" s="10">
        <v>315</v>
      </c>
      <c r="B350" s="10"/>
      <c r="C350" s="102" t="s">
        <v>295</v>
      </c>
      <c r="D350" s="9"/>
      <c r="E350" s="10">
        <v>2010</v>
      </c>
      <c r="F350" s="10"/>
      <c r="G350" s="103">
        <v>3</v>
      </c>
      <c r="H350" s="103">
        <v>1.56</v>
      </c>
    </row>
    <row r="351" spans="1:8" ht="12.75">
      <c r="A351" s="10">
        <v>316</v>
      </c>
      <c r="B351" s="10"/>
      <c r="C351" s="102" t="s">
        <v>296</v>
      </c>
      <c r="D351" s="9"/>
      <c r="E351" s="10">
        <v>2010</v>
      </c>
      <c r="F351" s="104"/>
      <c r="G351" s="103">
        <v>8</v>
      </c>
      <c r="H351" s="103">
        <v>4.38</v>
      </c>
    </row>
    <row r="352" spans="1:8" ht="25.5">
      <c r="A352" s="10">
        <v>317</v>
      </c>
      <c r="B352" s="10"/>
      <c r="C352" s="102" t="s">
        <v>297</v>
      </c>
      <c r="D352" s="9" t="s">
        <v>318</v>
      </c>
      <c r="E352" s="10">
        <v>1911</v>
      </c>
      <c r="F352" s="95">
        <v>407.7</v>
      </c>
      <c r="G352" s="103">
        <v>58.083</v>
      </c>
      <c r="H352" s="103">
        <v>0</v>
      </c>
    </row>
    <row r="353" spans="1:8" ht="12.75">
      <c r="A353" s="10">
        <v>318</v>
      </c>
      <c r="B353" s="10"/>
      <c r="C353" s="102" t="s">
        <v>298</v>
      </c>
      <c r="D353" s="9"/>
      <c r="E353" s="10">
        <v>1960</v>
      </c>
      <c r="F353" s="10">
        <v>43.5</v>
      </c>
      <c r="G353" s="103">
        <v>1.654</v>
      </c>
      <c r="H353" s="103">
        <v>0</v>
      </c>
    </row>
    <row r="354" spans="1:8" ht="12.75">
      <c r="A354" s="10">
        <v>319</v>
      </c>
      <c r="B354" s="10"/>
      <c r="C354" s="102" t="s">
        <v>299</v>
      </c>
      <c r="D354" s="9"/>
      <c r="E354" s="10">
        <v>1960</v>
      </c>
      <c r="F354" s="10">
        <v>6</v>
      </c>
      <c r="G354" s="103">
        <v>1.652</v>
      </c>
      <c r="H354" s="103">
        <v>0</v>
      </c>
    </row>
    <row r="355" spans="1:8" ht="25.5">
      <c r="A355" s="10">
        <v>320</v>
      </c>
      <c r="B355" s="10"/>
      <c r="C355" s="102" t="s">
        <v>300</v>
      </c>
      <c r="D355" s="9" t="s">
        <v>319</v>
      </c>
      <c r="E355" s="10">
        <v>1900</v>
      </c>
      <c r="F355" s="10">
        <v>700</v>
      </c>
      <c r="G355" s="103">
        <v>110.87</v>
      </c>
      <c r="H355" s="103">
        <v>0</v>
      </c>
    </row>
    <row r="356" spans="1:8" ht="12.75">
      <c r="A356" s="10">
        <v>321</v>
      </c>
      <c r="B356" s="10"/>
      <c r="C356" s="102" t="s">
        <v>301</v>
      </c>
      <c r="D356" s="9"/>
      <c r="E356" s="10">
        <v>1950</v>
      </c>
      <c r="F356" s="10">
        <v>6</v>
      </c>
      <c r="G356" s="103">
        <v>1.109</v>
      </c>
      <c r="H356" s="103">
        <v>0</v>
      </c>
    </row>
    <row r="357" spans="1:8" ht="12.75">
      <c r="A357" s="10">
        <v>322</v>
      </c>
      <c r="B357" s="10"/>
      <c r="C357" s="102" t="s">
        <v>302</v>
      </c>
      <c r="D357" s="9"/>
      <c r="E357" s="10">
        <v>1952</v>
      </c>
      <c r="F357" s="10">
        <v>24</v>
      </c>
      <c r="G357" s="103">
        <v>5.418</v>
      </c>
      <c r="H357" s="103">
        <v>0</v>
      </c>
    </row>
    <row r="358" spans="1:8" ht="12.75">
      <c r="A358" s="10">
        <v>323</v>
      </c>
      <c r="B358" s="10"/>
      <c r="C358" s="102" t="s">
        <v>303</v>
      </c>
      <c r="D358" s="9"/>
      <c r="E358" s="10">
        <v>1961</v>
      </c>
      <c r="F358" s="10">
        <v>25</v>
      </c>
      <c r="G358" s="103">
        <v>1.17</v>
      </c>
      <c r="H358" s="103">
        <v>0</v>
      </c>
    </row>
    <row r="359" spans="1:8" ht="12.75">
      <c r="A359" s="10">
        <v>324</v>
      </c>
      <c r="B359" s="10"/>
      <c r="C359" s="102" t="s">
        <v>304</v>
      </c>
      <c r="D359" s="9"/>
      <c r="E359" s="10">
        <v>1979</v>
      </c>
      <c r="F359" s="95">
        <v>180</v>
      </c>
      <c r="G359" s="103">
        <v>31.049</v>
      </c>
      <c r="H359" s="103">
        <v>0</v>
      </c>
    </row>
    <row r="360" spans="1:8" ht="12.75">
      <c r="A360" s="10">
        <v>325</v>
      </c>
      <c r="B360" s="10"/>
      <c r="C360" s="102" t="s">
        <v>305</v>
      </c>
      <c r="D360" s="9"/>
      <c r="E360" s="10">
        <v>2006</v>
      </c>
      <c r="F360" s="95"/>
      <c r="G360" s="103">
        <v>2</v>
      </c>
      <c r="H360" s="103">
        <v>0</v>
      </c>
    </row>
    <row r="361" spans="1:8" ht="12.75">
      <c r="A361" s="10">
        <v>326</v>
      </c>
      <c r="B361" s="10"/>
      <c r="C361" s="102" t="s">
        <v>306</v>
      </c>
      <c r="D361" s="9"/>
      <c r="E361" s="10">
        <v>2009</v>
      </c>
      <c r="F361" s="10">
        <v>20</v>
      </c>
      <c r="G361" s="103">
        <v>3</v>
      </c>
      <c r="H361" s="103">
        <v>0</v>
      </c>
    </row>
    <row r="362" spans="1:8" ht="25.5">
      <c r="A362" s="10">
        <v>327</v>
      </c>
      <c r="B362" s="10"/>
      <c r="C362" s="102" t="s">
        <v>307</v>
      </c>
      <c r="D362" s="9" t="s">
        <v>320</v>
      </c>
      <c r="E362" s="10">
        <v>1970</v>
      </c>
      <c r="F362" s="10">
        <v>1032</v>
      </c>
      <c r="G362" s="103">
        <v>1090.608</v>
      </c>
      <c r="H362" s="103">
        <v>0</v>
      </c>
    </row>
    <row r="363" spans="1:8" ht="12.75">
      <c r="A363" s="10">
        <v>328</v>
      </c>
      <c r="B363" s="10"/>
      <c r="C363" s="102" t="s">
        <v>308</v>
      </c>
      <c r="D363" s="9"/>
      <c r="E363" s="10">
        <v>1985</v>
      </c>
      <c r="F363" s="10"/>
      <c r="G363" s="103">
        <v>1.109</v>
      </c>
      <c r="H363" s="103">
        <v>0</v>
      </c>
    </row>
    <row r="364" spans="1:8" ht="12.75">
      <c r="A364" s="10">
        <v>329</v>
      </c>
      <c r="B364" s="10"/>
      <c r="C364" s="102" t="s">
        <v>309</v>
      </c>
      <c r="D364" s="9"/>
      <c r="E364" s="10">
        <v>1978</v>
      </c>
      <c r="F364" s="10">
        <v>14.96</v>
      </c>
      <c r="G364" s="103">
        <v>1.109</v>
      </c>
      <c r="H364" s="103">
        <v>0</v>
      </c>
    </row>
    <row r="365" spans="1:8" ht="12.75">
      <c r="A365" s="10">
        <v>330</v>
      </c>
      <c r="B365" s="10"/>
      <c r="C365" s="102" t="s">
        <v>310</v>
      </c>
      <c r="D365" s="9"/>
      <c r="E365" s="10">
        <v>1970</v>
      </c>
      <c r="F365" s="10">
        <v>167.5</v>
      </c>
      <c r="G365" s="103">
        <v>36</v>
      </c>
      <c r="H365" s="103">
        <v>0</v>
      </c>
    </row>
    <row r="366" spans="1:8" ht="12.75">
      <c r="A366" s="10">
        <v>331</v>
      </c>
      <c r="B366" s="10"/>
      <c r="C366" s="102" t="s">
        <v>311</v>
      </c>
      <c r="D366" s="9"/>
      <c r="E366" s="10">
        <v>1970</v>
      </c>
      <c r="F366" s="10">
        <v>26</v>
      </c>
      <c r="G366" s="103">
        <v>2.124</v>
      </c>
      <c r="H366" s="103">
        <v>0</v>
      </c>
    </row>
    <row r="367" spans="1:8" ht="25.5">
      <c r="A367" s="10">
        <v>332</v>
      </c>
      <c r="B367" s="10"/>
      <c r="C367" s="102" t="s">
        <v>312</v>
      </c>
      <c r="D367" s="9" t="s">
        <v>317</v>
      </c>
      <c r="E367" s="10">
        <v>1917</v>
      </c>
      <c r="F367" s="10">
        <v>1251.9</v>
      </c>
      <c r="G367" s="103">
        <v>313.517</v>
      </c>
      <c r="H367" s="103">
        <v>0</v>
      </c>
    </row>
    <row r="368" spans="1:8" ht="12.75">
      <c r="A368" s="10">
        <v>333</v>
      </c>
      <c r="B368" s="10"/>
      <c r="C368" s="102" t="s">
        <v>313</v>
      </c>
      <c r="D368" s="9"/>
      <c r="E368" s="10">
        <v>1917</v>
      </c>
      <c r="F368" s="95">
        <v>229.3</v>
      </c>
      <c r="G368" s="103">
        <v>567.76</v>
      </c>
      <c r="H368" s="103">
        <v>0</v>
      </c>
    </row>
    <row r="369" spans="1:8" ht="25.5">
      <c r="A369" s="10">
        <v>334</v>
      </c>
      <c r="B369" s="10"/>
      <c r="C369" s="102" t="s">
        <v>314</v>
      </c>
      <c r="D369" s="9"/>
      <c r="E369" s="10">
        <v>1956</v>
      </c>
      <c r="F369" s="95">
        <v>820.8</v>
      </c>
      <c r="G369" s="103">
        <v>189.674</v>
      </c>
      <c r="H369" s="103">
        <v>0</v>
      </c>
    </row>
    <row r="370" spans="1:8" ht="12.75">
      <c r="A370" s="10">
        <v>335</v>
      </c>
      <c r="B370" s="10"/>
      <c r="C370" s="102" t="s">
        <v>313</v>
      </c>
      <c r="D370" s="9"/>
      <c r="E370" s="10">
        <v>1921</v>
      </c>
      <c r="F370" s="10">
        <v>108.7</v>
      </c>
      <c r="G370" s="103">
        <v>53.4</v>
      </c>
      <c r="H370" s="103">
        <v>0</v>
      </c>
    </row>
    <row r="371" spans="1:8" ht="25.5">
      <c r="A371" s="10">
        <v>336</v>
      </c>
      <c r="B371" s="10"/>
      <c r="C371" s="102" t="s">
        <v>315</v>
      </c>
      <c r="D371" s="9"/>
      <c r="E371" s="10">
        <v>1917</v>
      </c>
      <c r="F371" s="10">
        <v>889.8</v>
      </c>
      <c r="G371" s="103">
        <v>2095.604</v>
      </c>
      <c r="H371" s="103">
        <v>0</v>
      </c>
    </row>
    <row r="372" spans="1:8" ht="12.75">
      <c r="A372" s="10">
        <v>337</v>
      </c>
      <c r="B372" s="10"/>
      <c r="C372" s="102" t="s">
        <v>313</v>
      </c>
      <c r="D372" s="9"/>
      <c r="E372" s="10">
        <v>1921</v>
      </c>
      <c r="F372" s="105"/>
      <c r="G372" s="103">
        <v>168.091</v>
      </c>
      <c r="H372" s="103">
        <v>0</v>
      </c>
    </row>
    <row r="373" spans="1:8" ht="25.5">
      <c r="A373" s="10">
        <v>338</v>
      </c>
      <c r="B373" s="10"/>
      <c r="C373" s="9" t="s">
        <v>61</v>
      </c>
      <c r="D373" s="9" t="s">
        <v>368</v>
      </c>
      <c r="E373" s="10">
        <v>1900</v>
      </c>
      <c r="F373" s="95">
        <v>212.9</v>
      </c>
      <c r="G373" s="95">
        <v>24.3</v>
      </c>
      <c r="H373" s="95">
        <v>0</v>
      </c>
    </row>
    <row r="374" spans="1:8" ht="25.5">
      <c r="A374" s="10">
        <v>339</v>
      </c>
      <c r="B374" s="10"/>
      <c r="C374" s="9" t="s">
        <v>22</v>
      </c>
      <c r="D374" s="9" t="s">
        <v>368</v>
      </c>
      <c r="E374" s="10">
        <v>1900</v>
      </c>
      <c r="F374" s="95">
        <v>127.9</v>
      </c>
      <c r="G374" s="95">
        <v>20.592</v>
      </c>
      <c r="H374" s="95">
        <v>6.75</v>
      </c>
    </row>
    <row r="375" spans="1:8" ht="25.5">
      <c r="A375" s="10">
        <v>340</v>
      </c>
      <c r="B375" s="10"/>
      <c r="C375" s="9" t="s">
        <v>386</v>
      </c>
      <c r="D375" s="9" t="s">
        <v>387</v>
      </c>
      <c r="E375" s="10"/>
      <c r="F375" s="95">
        <v>328.3</v>
      </c>
      <c r="G375" s="95">
        <v>2234100</v>
      </c>
      <c r="H375" s="95">
        <v>2219.2</v>
      </c>
    </row>
    <row r="376" spans="1:8" ht="34.5" customHeight="1">
      <c r="A376" s="10">
        <v>341</v>
      </c>
      <c r="B376" s="92" t="s">
        <v>216</v>
      </c>
      <c r="C376" s="9" t="s">
        <v>106</v>
      </c>
      <c r="D376" s="9" t="s">
        <v>278</v>
      </c>
      <c r="E376" s="10">
        <v>1936</v>
      </c>
      <c r="F376" s="94">
        <v>927.2</v>
      </c>
      <c r="G376" s="94">
        <v>0</v>
      </c>
      <c r="H376" s="94">
        <v>0</v>
      </c>
    </row>
    <row r="377" spans="1:8" ht="25.5">
      <c r="A377" s="10">
        <v>342</v>
      </c>
      <c r="B377" s="92" t="s">
        <v>216</v>
      </c>
      <c r="C377" s="9" t="s">
        <v>128</v>
      </c>
      <c r="D377" s="9" t="s">
        <v>105</v>
      </c>
      <c r="E377" s="10">
        <v>1916</v>
      </c>
      <c r="F377" s="10">
        <v>1604.5</v>
      </c>
      <c r="G377" s="10">
        <v>0</v>
      </c>
      <c r="H377" s="10">
        <v>0</v>
      </c>
    </row>
    <row r="378" spans="1:8" ht="63.75">
      <c r="A378" s="114"/>
      <c r="B378" s="115" t="s">
        <v>194</v>
      </c>
      <c r="C378" s="116"/>
      <c r="D378" s="116"/>
      <c r="E378" s="117"/>
      <c r="F378" s="117"/>
      <c r="G378" s="117">
        <f>SUM(G379+G380)</f>
        <v>1045.78127</v>
      </c>
      <c r="H378" s="117">
        <f>SUM(H379+H380)</f>
        <v>983.649</v>
      </c>
    </row>
    <row r="379" spans="1:8" ht="25.5">
      <c r="A379" s="11">
        <v>343</v>
      </c>
      <c r="B379" s="129"/>
      <c r="C379" s="9" t="s">
        <v>189</v>
      </c>
      <c r="D379" s="9" t="s">
        <v>370</v>
      </c>
      <c r="E379" s="10">
        <v>2011</v>
      </c>
      <c r="F379" s="10"/>
      <c r="G379" s="10">
        <v>45.8</v>
      </c>
      <c r="H379" s="10">
        <v>33.667</v>
      </c>
    </row>
    <row r="380" spans="1:8" ht="63.75">
      <c r="A380" s="11">
        <v>344</v>
      </c>
      <c r="B380" s="129"/>
      <c r="C380" s="9" t="s">
        <v>373</v>
      </c>
      <c r="D380" s="9" t="s">
        <v>371</v>
      </c>
      <c r="E380" s="10">
        <v>2011</v>
      </c>
      <c r="F380" s="10"/>
      <c r="G380" s="10">
        <v>999.98127</v>
      </c>
      <c r="H380" s="10">
        <v>949.982</v>
      </c>
    </row>
    <row r="381" spans="1:8" ht="12.75">
      <c r="A381" s="32"/>
      <c r="B381" s="33" t="s">
        <v>374</v>
      </c>
      <c r="C381" s="36">
        <v>344</v>
      </c>
      <c r="D381" s="36"/>
      <c r="E381" s="32"/>
      <c r="F381" s="113">
        <f>SUM(F378+F329+F320+F316+F290+F273+F270+F32+F4)</f>
        <v>108161.05</v>
      </c>
      <c r="G381" s="113">
        <f>SUM(G378+G329+G320+G316+G290+G273+G270+G32+G4)</f>
        <v>2346395.58103</v>
      </c>
      <c r="H381" s="113">
        <f>SUM(H378+H329+H320+H316+H290+H273+H270+H32+H4)</f>
        <v>64300.64313</v>
      </c>
    </row>
    <row r="382" spans="1:8" ht="22.5" customHeight="1">
      <c r="A382" s="141" t="s">
        <v>394</v>
      </c>
      <c r="B382" s="141"/>
      <c r="C382" s="141"/>
      <c r="D382" s="141"/>
      <c r="E382" s="61"/>
      <c r="F382" s="60"/>
      <c r="G382" s="142" t="s">
        <v>395</v>
      </c>
      <c r="H382" s="60"/>
    </row>
    <row r="383" spans="1:8" ht="12.75">
      <c r="A383" s="64"/>
      <c r="B383" s="64"/>
      <c r="C383" s="65"/>
      <c r="D383" s="65"/>
      <c r="E383" s="65"/>
      <c r="F383" s="66"/>
      <c r="G383" s="66"/>
      <c r="H383" s="66"/>
    </row>
    <row r="384" spans="1:8" ht="12.75">
      <c r="A384" s="64"/>
      <c r="B384" s="64"/>
      <c r="C384" s="65"/>
      <c r="D384" s="65"/>
      <c r="E384" s="65"/>
      <c r="F384" s="66"/>
      <c r="G384" s="66"/>
      <c r="H384" s="66"/>
    </row>
    <row r="385" spans="1:8" ht="12.75">
      <c r="A385" s="64"/>
      <c r="B385" s="64"/>
      <c r="C385" s="65"/>
      <c r="D385" s="65"/>
      <c r="E385" s="65"/>
      <c r="F385" s="66"/>
      <c r="G385" s="66"/>
      <c r="H385" s="66"/>
    </row>
    <row r="386" spans="1:8" ht="12.75">
      <c r="A386" s="64"/>
      <c r="B386" s="64"/>
      <c r="C386" s="65"/>
      <c r="D386" s="65" t="s">
        <v>140</v>
      </c>
      <c r="E386" s="65"/>
      <c r="F386" s="66"/>
      <c r="G386" s="66"/>
      <c r="H386" s="66"/>
    </row>
    <row r="387" spans="1:8" ht="12.75">
      <c r="A387" s="64"/>
      <c r="B387" s="64"/>
      <c r="C387" s="65"/>
      <c r="D387" s="65"/>
      <c r="E387" s="65"/>
      <c r="F387" s="66"/>
      <c r="G387" s="66"/>
      <c r="H387" s="66"/>
    </row>
    <row r="388" spans="1:8" ht="12.75">
      <c r="A388" s="64"/>
      <c r="B388" s="64"/>
      <c r="C388" s="65"/>
      <c r="D388" s="65"/>
      <c r="E388" s="65"/>
      <c r="F388" s="66"/>
      <c r="G388" s="66"/>
      <c r="H388" s="66"/>
    </row>
    <row r="389" spans="1:8" ht="12.75">
      <c r="A389" s="64"/>
      <c r="B389" s="64"/>
      <c r="C389" s="65"/>
      <c r="D389" s="65"/>
      <c r="E389" s="65"/>
      <c r="F389" s="66"/>
      <c r="G389" s="66"/>
      <c r="H389" s="66"/>
    </row>
    <row r="390" spans="1:8" ht="12.75">
      <c r="A390" s="64"/>
      <c r="B390" s="64"/>
      <c r="C390" s="65"/>
      <c r="D390" s="65"/>
      <c r="E390" s="65"/>
      <c r="F390" s="66"/>
      <c r="G390" s="66"/>
      <c r="H390" s="66"/>
    </row>
    <row r="391" spans="1:8" ht="12.75">
      <c r="A391" s="64"/>
      <c r="B391" s="64"/>
      <c r="C391" s="65"/>
      <c r="D391" s="65"/>
      <c r="E391" s="65"/>
      <c r="F391" s="66"/>
      <c r="G391" s="66"/>
      <c r="H391" s="66"/>
    </row>
    <row r="392" spans="1:8" ht="12.75">
      <c r="A392" s="64"/>
      <c r="B392" s="64"/>
      <c r="C392" s="65"/>
      <c r="D392" s="65"/>
      <c r="E392" s="65"/>
      <c r="F392" s="66"/>
      <c r="G392" s="66"/>
      <c r="H392" s="66"/>
    </row>
    <row r="393" spans="1:8" ht="12.75">
      <c r="A393" s="64"/>
      <c r="B393" s="64"/>
      <c r="C393" s="65"/>
      <c r="D393" s="65"/>
      <c r="E393" s="65"/>
      <c r="F393" s="66"/>
      <c r="G393" s="66"/>
      <c r="H393" s="66"/>
    </row>
    <row r="394" spans="1:8" ht="12.75">
      <c r="A394" s="64"/>
      <c r="B394" s="64"/>
      <c r="C394" s="65"/>
      <c r="D394" s="65"/>
      <c r="E394" s="65"/>
      <c r="F394" s="66"/>
      <c r="G394" s="66"/>
      <c r="H394" s="66"/>
    </row>
    <row r="395" spans="1:8" ht="12.75">
      <c r="A395" s="64"/>
      <c r="B395" s="64"/>
      <c r="C395" s="65"/>
      <c r="D395" s="65"/>
      <c r="E395" s="65"/>
      <c r="F395" s="66"/>
      <c r="G395" s="66"/>
      <c r="H395" s="66"/>
    </row>
    <row r="396" spans="1:8" ht="12.75">
      <c r="A396" s="64"/>
      <c r="B396" s="64"/>
      <c r="C396" s="65"/>
      <c r="D396" s="65"/>
      <c r="E396" s="65"/>
      <c r="F396" s="66"/>
      <c r="G396" s="66"/>
      <c r="H396" s="66"/>
    </row>
    <row r="397" spans="1:8" ht="12.75">
      <c r="A397" s="64"/>
      <c r="B397" s="64"/>
      <c r="C397" s="65"/>
      <c r="D397" s="65"/>
      <c r="E397" s="65"/>
      <c r="F397" s="66"/>
      <c r="G397" s="66"/>
      <c r="H397" s="66"/>
    </row>
    <row r="398" spans="1:8" ht="12.75">
      <c r="A398" s="64"/>
      <c r="B398" s="64"/>
      <c r="C398" s="65"/>
      <c r="D398" s="65"/>
      <c r="E398" s="65"/>
      <c r="F398" s="66"/>
      <c r="G398" s="66"/>
      <c r="H398" s="66"/>
    </row>
    <row r="399" spans="1:8" ht="12.75">
      <c r="A399" s="64"/>
      <c r="B399" s="64"/>
      <c r="C399" s="65"/>
      <c r="D399" s="65"/>
      <c r="E399" s="65"/>
      <c r="F399" s="66"/>
      <c r="G399" s="66"/>
      <c r="H399" s="66"/>
    </row>
    <row r="400" spans="1:8" ht="12.75">
      <c r="A400" s="64"/>
      <c r="B400" s="64"/>
      <c r="C400" s="65"/>
      <c r="D400" s="65"/>
      <c r="E400" s="65"/>
      <c r="F400" s="66"/>
      <c r="G400" s="66"/>
      <c r="H400" s="66"/>
    </row>
    <row r="401" spans="1:8" ht="12.75">
      <c r="A401" s="64"/>
      <c r="B401" s="64"/>
      <c r="C401" s="65"/>
      <c r="D401" s="65"/>
      <c r="E401" s="65"/>
      <c r="F401" s="66"/>
      <c r="G401" s="66"/>
      <c r="H401" s="66"/>
    </row>
    <row r="402" spans="1:8" ht="12.75">
      <c r="A402" s="64"/>
      <c r="B402" s="64"/>
      <c r="C402" s="65"/>
      <c r="D402" s="65"/>
      <c r="E402" s="65"/>
      <c r="F402" s="66"/>
      <c r="G402" s="66"/>
      <c r="H402" s="66"/>
    </row>
    <row r="403" spans="1:8" ht="12.75">
      <c r="A403" s="64"/>
      <c r="B403" s="64"/>
      <c r="C403" s="65"/>
      <c r="D403" s="65"/>
      <c r="E403" s="65"/>
      <c r="F403" s="66"/>
      <c r="G403" s="66"/>
      <c r="H403" s="66"/>
    </row>
    <row r="404" spans="1:8" ht="12.75">
      <c r="A404" s="64"/>
      <c r="B404" s="64"/>
      <c r="C404" s="65"/>
      <c r="D404" s="65"/>
      <c r="E404" s="65"/>
      <c r="F404" s="66"/>
      <c r="G404" s="66"/>
      <c r="H404" s="66"/>
    </row>
    <row r="405" spans="1:8" ht="12.75">
      <c r="A405" s="64"/>
      <c r="B405" s="64"/>
      <c r="C405" s="65"/>
      <c r="D405" s="65"/>
      <c r="E405" s="65"/>
      <c r="F405" s="66"/>
      <c r="G405" s="66"/>
      <c r="H405" s="66"/>
    </row>
    <row r="406" spans="1:8" ht="12.75">
      <c r="A406" s="64"/>
      <c r="B406" s="64"/>
      <c r="C406" s="65"/>
      <c r="D406" s="65"/>
      <c r="E406" s="65"/>
      <c r="F406" s="66"/>
      <c r="G406" s="66"/>
      <c r="H406" s="66"/>
    </row>
    <row r="407" spans="1:8" ht="12.75">
      <c r="A407" s="64"/>
      <c r="B407" s="64"/>
      <c r="C407" s="65"/>
      <c r="D407" s="65"/>
      <c r="E407" s="65"/>
      <c r="F407" s="66"/>
      <c r="G407" s="66"/>
      <c r="H407" s="66"/>
    </row>
    <row r="408" spans="1:8" ht="12.75">
      <c r="A408" s="64"/>
      <c r="B408" s="64"/>
      <c r="C408" s="65"/>
      <c r="D408" s="65"/>
      <c r="E408" s="65"/>
      <c r="F408" s="66"/>
      <c r="G408" s="66"/>
      <c r="H408" s="66"/>
    </row>
    <row r="409" spans="1:8" ht="12.75">
      <c r="A409" s="64"/>
      <c r="B409" s="64"/>
      <c r="C409" s="65"/>
      <c r="D409" s="65"/>
      <c r="E409" s="65"/>
      <c r="F409" s="66"/>
      <c r="G409" s="66"/>
      <c r="H409" s="66"/>
    </row>
    <row r="410" spans="1:8" ht="12.75">
      <c r="A410" s="64"/>
      <c r="B410" s="64"/>
      <c r="C410" s="65"/>
      <c r="D410" s="65"/>
      <c r="E410" s="65"/>
      <c r="F410" s="66"/>
      <c r="G410" s="66"/>
      <c r="H410" s="66"/>
    </row>
    <row r="411" spans="1:8" ht="12.75">
      <c r="A411" s="64"/>
      <c r="B411" s="64"/>
      <c r="C411" s="65"/>
      <c r="D411" s="65"/>
      <c r="E411" s="65"/>
      <c r="F411" s="66"/>
      <c r="G411" s="66"/>
      <c r="H411" s="66"/>
    </row>
    <row r="412" spans="1:8" ht="12.75">
      <c r="A412" s="64"/>
      <c r="B412" s="64"/>
      <c r="C412" s="65"/>
      <c r="D412" s="65"/>
      <c r="E412" s="65"/>
      <c r="F412" s="66"/>
      <c r="G412" s="66"/>
      <c r="H412" s="66"/>
    </row>
    <row r="413" spans="1:8" ht="12.75">
      <c r="A413" s="64"/>
      <c r="B413" s="64"/>
      <c r="C413" s="65"/>
      <c r="D413" s="65"/>
      <c r="E413" s="65"/>
      <c r="F413" s="66"/>
      <c r="G413" s="66"/>
      <c r="H413" s="66"/>
    </row>
    <row r="414" spans="1:8" ht="12.75">
      <c r="A414" s="64"/>
      <c r="B414" s="64"/>
      <c r="C414" s="65"/>
      <c r="D414" s="65"/>
      <c r="E414" s="65"/>
      <c r="F414" s="66"/>
      <c r="G414" s="66"/>
      <c r="H414" s="66"/>
    </row>
    <row r="415" spans="1:8" ht="12.75">
      <c r="A415" s="64"/>
      <c r="B415" s="64"/>
      <c r="C415" s="65"/>
      <c r="D415" s="65"/>
      <c r="E415" s="65"/>
      <c r="F415" s="66"/>
      <c r="G415" s="66"/>
      <c r="H415" s="66"/>
    </row>
    <row r="416" spans="1:8" ht="12.75">
      <c r="A416" s="64"/>
      <c r="B416" s="64"/>
      <c r="C416" s="65"/>
      <c r="D416" s="65"/>
      <c r="E416" s="65"/>
      <c r="F416" s="66"/>
      <c r="G416" s="66"/>
      <c r="H416" s="66"/>
    </row>
    <row r="417" spans="1:8" ht="12.75">
      <c r="A417" s="64"/>
      <c r="B417" s="64"/>
      <c r="C417" s="65"/>
      <c r="D417" s="65"/>
      <c r="E417" s="65"/>
      <c r="F417" s="66"/>
      <c r="G417" s="66"/>
      <c r="H417" s="66"/>
    </row>
    <row r="418" spans="1:8" ht="12.75">
      <c r="A418" s="64"/>
      <c r="B418" s="64"/>
      <c r="C418" s="65"/>
      <c r="D418" s="65"/>
      <c r="E418" s="65"/>
      <c r="F418" s="66"/>
      <c r="G418" s="66"/>
      <c r="H418" s="66"/>
    </row>
    <row r="419" spans="1:8" ht="12.75">
      <c r="A419" s="64"/>
      <c r="B419" s="64"/>
      <c r="C419" s="65"/>
      <c r="D419" s="65"/>
      <c r="E419" s="65"/>
      <c r="F419" s="66"/>
      <c r="G419" s="66"/>
      <c r="H419" s="66"/>
    </row>
    <row r="420" spans="1:8" ht="12.75">
      <c r="A420" s="64"/>
      <c r="B420" s="64"/>
      <c r="C420" s="65"/>
      <c r="D420" s="65"/>
      <c r="E420" s="65"/>
      <c r="F420" s="66"/>
      <c r="G420" s="66"/>
      <c r="H420" s="66"/>
    </row>
    <row r="421" spans="1:8" ht="12.75">
      <c r="A421" s="64"/>
      <c r="B421" s="64"/>
      <c r="C421" s="65"/>
      <c r="D421" s="65"/>
      <c r="E421" s="65"/>
      <c r="F421" s="66"/>
      <c r="G421" s="66"/>
      <c r="H421" s="66"/>
    </row>
    <row r="422" spans="1:8" ht="12.75">
      <c r="A422" s="64"/>
      <c r="B422" s="64"/>
      <c r="C422" s="65"/>
      <c r="D422" s="65"/>
      <c r="E422" s="65"/>
      <c r="F422" s="66"/>
      <c r="G422" s="66"/>
      <c r="H422" s="66"/>
    </row>
    <row r="423" spans="1:8" ht="12.75">
      <c r="A423" s="64"/>
      <c r="B423" s="64"/>
      <c r="C423" s="65"/>
      <c r="D423" s="65"/>
      <c r="E423" s="65"/>
      <c r="F423" s="66"/>
      <c r="G423" s="66"/>
      <c r="H423" s="66"/>
    </row>
    <row r="424" spans="1:8" ht="12.75">
      <c r="A424" s="64"/>
      <c r="B424" s="64"/>
      <c r="C424" s="65"/>
      <c r="D424" s="65"/>
      <c r="E424" s="65"/>
      <c r="F424" s="66"/>
      <c r="G424" s="66"/>
      <c r="H424" s="66"/>
    </row>
    <row r="425" spans="1:8" ht="12.75">
      <c r="A425" s="64"/>
      <c r="B425" s="64"/>
      <c r="C425" s="65"/>
      <c r="D425" s="65"/>
      <c r="E425" s="65"/>
      <c r="F425" s="66"/>
      <c r="G425" s="66"/>
      <c r="H425" s="66"/>
    </row>
    <row r="426" spans="1:8" ht="12.75">
      <c r="A426" s="64"/>
      <c r="B426" s="64"/>
      <c r="C426" s="65"/>
      <c r="D426" s="65"/>
      <c r="E426" s="65"/>
      <c r="F426" s="66"/>
      <c r="G426" s="66"/>
      <c r="H426" s="66"/>
    </row>
    <row r="427" spans="1:8" ht="12.75">
      <c r="A427" s="64"/>
      <c r="B427" s="64"/>
      <c r="C427" s="65"/>
      <c r="D427" s="65"/>
      <c r="E427" s="65"/>
      <c r="F427" s="66"/>
      <c r="G427" s="66"/>
      <c r="H427" s="66"/>
    </row>
    <row r="428" spans="1:8" ht="12.75">
      <c r="A428" s="64"/>
      <c r="B428" s="64"/>
      <c r="C428" s="65"/>
      <c r="D428" s="65"/>
      <c r="E428" s="65"/>
      <c r="F428" s="66"/>
      <c r="G428" s="66"/>
      <c r="H428" s="66"/>
    </row>
    <row r="429" spans="1:8" ht="12.75">
      <c r="A429" s="64"/>
      <c r="B429" s="64"/>
      <c r="C429" s="65"/>
      <c r="D429" s="65"/>
      <c r="E429" s="65"/>
      <c r="F429" s="66"/>
      <c r="G429" s="66"/>
      <c r="H429" s="66"/>
    </row>
    <row r="430" spans="1:8" ht="12.75">
      <c r="A430" s="64"/>
      <c r="B430" s="64"/>
      <c r="C430" s="65"/>
      <c r="D430" s="65"/>
      <c r="E430" s="65"/>
      <c r="F430" s="66"/>
      <c r="G430" s="66"/>
      <c r="H430" s="66"/>
    </row>
    <row r="431" spans="1:8" ht="12.75">
      <c r="A431" s="64"/>
      <c r="B431" s="64"/>
      <c r="C431" s="65"/>
      <c r="D431" s="65"/>
      <c r="E431" s="65"/>
      <c r="F431" s="66"/>
      <c r="G431" s="66"/>
      <c r="H431" s="66"/>
    </row>
    <row r="432" spans="1:8" ht="12.75">
      <c r="A432" s="64"/>
      <c r="B432" s="64"/>
      <c r="C432" s="65"/>
      <c r="D432" s="65"/>
      <c r="E432" s="65"/>
      <c r="F432" s="66"/>
      <c r="G432" s="66"/>
      <c r="H432" s="66"/>
    </row>
    <row r="433" spans="1:8" ht="12.75">
      <c r="A433" s="64"/>
      <c r="B433" s="64"/>
      <c r="C433" s="65"/>
      <c r="D433" s="65"/>
      <c r="E433" s="65"/>
      <c r="F433" s="66"/>
      <c r="G433" s="66"/>
      <c r="H433" s="66"/>
    </row>
    <row r="434" spans="1:8" ht="12.75">
      <c r="A434" s="64"/>
      <c r="B434" s="64"/>
      <c r="C434" s="65"/>
      <c r="D434" s="65"/>
      <c r="E434" s="65"/>
      <c r="F434" s="66"/>
      <c r="G434" s="66"/>
      <c r="H434" s="66"/>
    </row>
    <row r="435" spans="1:8" ht="12.75">
      <c r="A435" s="64"/>
      <c r="B435" s="64"/>
      <c r="C435" s="65"/>
      <c r="D435" s="65"/>
      <c r="E435" s="65"/>
      <c r="F435" s="66"/>
      <c r="G435" s="66"/>
      <c r="H435" s="66"/>
    </row>
    <row r="436" spans="1:8" ht="12.75">
      <c r="A436" s="64"/>
      <c r="B436" s="64"/>
      <c r="C436" s="65"/>
      <c r="D436" s="65"/>
      <c r="E436" s="65"/>
      <c r="F436" s="66"/>
      <c r="G436" s="66"/>
      <c r="H436" s="66"/>
    </row>
    <row r="437" spans="1:8" ht="12.75">
      <c r="A437" s="64"/>
      <c r="B437" s="64"/>
      <c r="C437" s="65"/>
      <c r="D437" s="65"/>
      <c r="E437" s="65"/>
      <c r="F437" s="66"/>
      <c r="G437" s="66"/>
      <c r="H437" s="66"/>
    </row>
    <row r="438" spans="1:8" ht="12.75">
      <c r="A438" s="64"/>
      <c r="B438" s="64"/>
      <c r="C438" s="65"/>
      <c r="D438" s="65"/>
      <c r="E438" s="65"/>
      <c r="F438" s="66"/>
      <c r="G438" s="66"/>
      <c r="H438" s="66"/>
    </row>
    <row r="439" spans="1:8" ht="12.75">
      <c r="A439" s="64"/>
      <c r="B439" s="64"/>
      <c r="C439" s="65"/>
      <c r="D439" s="65"/>
      <c r="E439" s="65"/>
      <c r="F439" s="66"/>
      <c r="G439" s="66"/>
      <c r="H439" s="66"/>
    </row>
    <row r="440" spans="1:8" ht="12.75">
      <c r="A440" s="64"/>
      <c r="B440" s="64"/>
      <c r="C440" s="65"/>
      <c r="D440" s="65"/>
      <c r="E440" s="65"/>
      <c r="F440" s="66"/>
      <c r="G440" s="66"/>
      <c r="H440" s="66"/>
    </row>
    <row r="441" spans="1:8" ht="12.75">
      <c r="A441" s="64"/>
      <c r="B441" s="64"/>
      <c r="C441" s="65"/>
      <c r="D441" s="65"/>
      <c r="E441" s="65"/>
      <c r="F441" s="66"/>
      <c r="G441" s="66"/>
      <c r="H441" s="66"/>
    </row>
    <row r="442" spans="1:8" ht="12.75">
      <c r="A442" s="64"/>
      <c r="B442" s="64"/>
      <c r="C442" s="65"/>
      <c r="D442" s="65"/>
      <c r="E442" s="65"/>
      <c r="F442" s="66"/>
      <c r="G442" s="66"/>
      <c r="H442" s="66"/>
    </row>
    <row r="443" spans="1:8" ht="12.75">
      <c r="A443" s="64"/>
      <c r="B443" s="64"/>
      <c r="C443" s="65"/>
      <c r="D443" s="65"/>
      <c r="E443" s="65"/>
      <c r="F443" s="66"/>
      <c r="G443" s="66"/>
      <c r="H443" s="66"/>
    </row>
    <row r="444" spans="1:8" ht="12.75">
      <c r="A444" s="64"/>
      <c r="F444" s="66"/>
      <c r="G444" s="66"/>
      <c r="H444" s="66"/>
    </row>
    <row r="722" ht="12.75">
      <c r="C722" s="68" t="s">
        <v>62</v>
      </c>
    </row>
    <row r="726" ht="12.75">
      <c r="C726" s="68" t="s">
        <v>64</v>
      </c>
    </row>
    <row r="738" ht="12.75">
      <c r="C738" s="68" t="s">
        <v>63</v>
      </c>
    </row>
  </sheetData>
  <sheetProtection/>
  <mergeCells count="3">
    <mergeCell ref="A2:H2"/>
    <mergeCell ref="A382:D382"/>
    <mergeCell ref="G1:H1"/>
  </mergeCells>
  <printOptions/>
  <pageMargins left="0.16" right="0.27" top="0.31" bottom="0.27" header="0.11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Волчанская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відділ ЖКГ</dc:creator>
  <cp:keywords/>
  <dc:description/>
  <cp:lastModifiedBy>Rayrada PC</cp:lastModifiedBy>
  <cp:lastPrinted>2020-12-14T12:53:57Z</cp:lastPrinted>
  <dcterms:created xsi:type="dcterms:W3CDTF">2006-09-19T06:49:25Z</dcterms:created>
  <dcterms:modified xsi:type="dcterms:W3CDTF">2020-12-14T12:56:23Z</dcterms:modified>
  <cp:category/>
  <cp:version/>
  <cp:contentType/>
  <cp:contentStatus/>
</cp:coreProperties>
</file>