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activeTab="0"/>
  </bookViews>
  <sheets>
    <sheet name="11.12.2020" sheetId="1" r:id="rId1"/>
  </sheets>
  <definedNames>
    <definedName name="_xlfn.AGGREGATE" hidden="1">#NAME?</definedName>
    <definedName name="_xlnm.Print_Area" localSheetId="0">'11.12.2020'!$B$1:$Q$45</definedName>
  </definedNames>
  <calcPr fullCalcOnLoad="1"/>
</workbook>
</file>

<file path=xl/sharedStrings.xml><?xml version="1.0" encoding="utf-8"?>
<sst xmlns="http://schemas.openxmlformats.org/spreadsheetml/2006/main" count="133" uniqueCount="120">
  <si>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</si>
  <si>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</si>
  <si>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</si>
  <si>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</si>
  <si>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</si>
  <si>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</si>
  <si>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</si>
  <si>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</si>
  <si>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 xml:space="preserve">                                                                      Секретар Вовчанської міської ради                                    В.М.Шабельник</t>
  </si>
  <si>
    <t>Компенсаційні виплати  на пільговий проїзд автомобільним транспортом окремим категоріям громадян</t>
  </si>
  <si>
    <t>0111</t>
  </si>
  <si>
    <t>0100000</t>
  </si>
  <si>
    <t>0910</t>
  </si>
  <si>
    <t>1090</t>
  </si>
  <si>
    <t>0620</t>
  </si>
  <si>
    <t>0810</t>
  </si>
  <si>
    <t>0490</t>
  </si>
  <si>
    <t>0421</t>
  </si>
  <si>
    <t>0456</t>
  </si>
  <si>
    <t>1070</t>
  </si>
  <si>
    <t>0511</t>
  </si>
  <si>
    <t>0540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</si>
  <si>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</si>
  <si>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сілької рад</t>
  </si>
  <si>
    <t>Надання дошкільної освіти</t>
  </si>
  <si>
    <t>1050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</si>
  <si>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</si>
  <si>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</si>
  <si>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0829</t>
  </si>
  <si>
    <t>Інші заходи в галузі культури і мистецтва</t>
  </si>
  <si>
    <t>Проведення навчально-тренувальних зборів і змагань з не олімпійських видів спорту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</si>
  <si>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</si>
  <si>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</si>
  <si>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і розвиток автомобільних доріг та дорожної інфраструктури за рахунок коштів місцевого бюджету</t>
  </si>
  <si>
    <t>Членські внески до асоціацій органів місцевого самоврядування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</si>
  <si>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</si>
  <si>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</si>
  <si>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Інші субвенції з місцевого бюджету</t>
  </si>
  <si>
    <t>0443</t>
  </si>
  <si>
    <t>Будівництво об'єктів житлово-комунального господарства</t>
  </si>
  <si>
    <t>Природоохоронні заходи за рахунок цільових фондів</t>
  </si>
  <si>
    <t>РОЗПОДІЛ</t>
  </si>
  <si>
    <t>(грн.)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</si>
  <si>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</si>
  <si>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</si>
  <si>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</si>
  <si>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</si>
  <si>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Усього</t>
  </si>
  <si>
    <t>у тому числі бюджет розвитку</t>
  </si>
  <si>
    <t>0150</t>
  </si>
  <si>
    <t>1010</t>
  </si>
  <si>
    <t>3033</t>
  </si>
  <si>
    <t>3210</t>
  </si>
  <si>
    <t>3242</t>
  </si>
  <si>
    <t>4082</t>
  </si>
  <si>
    <t>5012</t>
  </si>
  <si>
    <t>6013</t>
  </si>
  <si>
    <t>6030</t>
  </si>
  <si>
    <t>7130</t>
  </si>
  <si>
    <t>7310</t>
  </si>
  <si>
    <t>7461</t>
  </si>
  <si>
    <t>7680</t>
  </si>
  <si>
    <t>8311</t>
  </si>
  <si>
    <t>8330</t>
  </si>
  <si>
    <t>8340</t>
  </si>
  <si>
    <t>9770</t>
  </si>
  <si>
    <t>Х</t>
  </si>
  <si>
    <t>УСЬОГО</t>
  </si>
  <si>
    <t>0110150</t>
  </si>
  <si>
    <t>0111010</t>
  </si>
  <si>
    <t>0113033</t>
  </si>
  <si>
    <t>0113210</t>
  </si>
  <si>
    <t>0113242</t>
  </si>
  <si>
    <t>0114082</t>
  </si>
  <si>
    <t>0115012</t>
  </si>
  <si>
    <t>0116013</t>
  </si>
  <si>
    <t>0116030</t>
  </si>
  <si>
    <t>0117130</t>
  </si>
  <si>
    <t>0117310</t>
  </si>
  <si>
    <t>0117461</t>
  </si>
  <si>
    <t>0117680</t>
  </si>
  <si>
    <t>0118311</t>
  </si>
  <si>
    <t>0118330</t>
  </si>
  <si>
    <t>0118340</t>
  </si>
  <si>
    <t>0119770</t>
  </si>
  <si>
    <t>Секретар міської ради</t>
  </si>
  <si>
    <t>видатків місцевого бюджету на 2020 рік</t>
  </si>
  <si>
    <t>20308301000</t>
  </si>
  <si>
    <t>0115041</t>
  </si>
  <si>
    <t>5041</t>
  </si>
  <si>
    <t>Утримання та фінансова підтримка спортивних споруд</t>
  </si>
  <si>
    <t>Апарат Вовчанської міської ради / Апарат Вовчанської міської ради</t>
  </si>
  <si>
    <t>Здійснення заходів із землеустрою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</si>
  <si>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</si>
  <si>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</si>
  <si>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</si>
  <si>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</si>
  <si>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</si>
  <si>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</si>
  <si>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</si>
  <si>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</si>
  <si>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0111162</t>
  </si>
  <si>
    <t>1162</t>
  </si>
  <si>
    <t>0990</t>
  </si>
  <si>
    <t>Інші програми та заходи у сфері освіти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</si>
  <si>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</si>
  <si>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</si>
  <si>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</si>
  <si>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</si>
  <si>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</si>
  <si>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</si>
  <si>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0110191</t>
  </si>
  <si>
    <t>0191</t>
  </si>
  <si>
    <t>0133</t>
  </si>
  <si>
    <t>Проведення місцевих виборів</t>
  </si>
  <si>
    <t>0110160</t>
  </si>
  <si>
    <t>0160</t>
  </si>
  <si>
    <t>Ольга ТОПОРКОВА</t>
  </si>
  <si>
    <t>Додаток 3
до рішення ІІ (позачергової) сесії Вовчанської міської ради VІII скликання                                                                                                    від 11 грудня 2020 р. № 15-VІII
"Про внесення змін до міського бюджету на 2020 рік"                                                                                                       (пункт 2)</t>
  </si>
  <si>
    <t>Керівництво і управління у відповідній сфері у містах (місті Києві), селищах, селах, об’єднаних територіальних громадах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</si>
</sst>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47" borderId="9" applyNumberFormat="0" applyAlignment="0" applyProtection="0"/>
    <xf numFmtId="0" fontId="9" fillId="48" borderId="10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" fillId="3" borderId="0" applyNumberFormat="0" applyBorder="0" applyAlignment="0" applyProtection="0"/>
    <xf numFmtId="0" fontId="5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7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9" xfId="0" applyNumberFormat="1" applyFont="1" applyFill="1" applyBorder="1" applyAlignment="1" applyProtection="1">
      <alignment horizontal="right" vertical="center"/>
      <protection/>
    </xf>
    <xf numFmtId="49" fontId="28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21" xfId="0" applyNumberFormat="1" applyFont="1" applyFill="1" applyBorder="1" applyAlignment="1" applyProtection="1">
      <alignment horizontal="left" vertical="center" wrapText="1"/>
      <protection/>
    </xf>
    <xf numFmtId="0" fontId="27" fillId="0" borderId="21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28" fillId="0" borderId="21" xfId="0" applyFont="1" applyBorder="1" applyAlignment="1">
      <alignment horizontal="left" vertical="center" wrapText="1"/>
    </xf>
    <xf numFmtId="49" fontId="27" fillId="0" borderId="21" xfId="0" applyNumberFormat="1" applyFont="1" applyBorder="1" applyAlignment="1">
      <alignment horizontal="left" vertical="center" wrapText="1"/>
    </xf>
    <xf numFmtId="3" fontId="31" fillId="0" borderId="21" xfId="95" applyNumberFormat="1" applyFont="1" applyBorder="1" applyAlignment="1">
      <alignment horizontal="left" vertical="center"/>
      <protection/>
    </xf>
    <xf numFmtId="3" fontId="27" fillId="0" borderId="21" xfId="0" applyNumberFormat="1" applyFont="1" applyFill="1" applyBorder="1" applyAlignment="1" applyProtection="1">
      <alignment horizontal="left" vertical="center"/>
      <protection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Fill="1" applyAlignment="1">
      <alignment/>
    </xf>
    <xf numFmtId="3" fontId="30" fillId="0" borderId="21" xfId="0" applyNumberFormat="1" applyFont="1" applyBorder="1" applyAlignment="1">
      <alignment horizontal="left" vertical="center"/>
    </xf>
    <xf numFmtId="0" fontId="27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4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right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49" fontId="28" fillId="0" borderId="0" xfId="0" applyNumberFormat="1" applyFont="1" applyFill="1" applyAlignment="1">
      <alignment horizontal="center" vertical="center" wrapText="1"/>
    </xf>
    <xf numFmtId="0" fontId="26" fillId="55" borderId="22" xfId="0" applyNumberFormat="1" applyFont="1" applyFill="1" applyBorder="1" applyAlignment="1" applyProtection="1">
      <alignment horizontal="center" vertical="center" wrapText="1"/>
      <protection/>
    </xf>
    <xf numFmtId="0" fontId="26" fillId="55" borderId="23" xfId="0" applyNumberFormat="1" applyFont="1" applyFill="1" applyBorder="1" applyAlignment="1" applyProtection="1">
      <alignment horizontal="center" vertical="center" wrapText="1"/>
      <protection/>
    </xf>
    <xf numFmtId="0" fontId="26" fillId="55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70" zoomScaleNormal="70" zoomScalePageLayoutView="0" workbookViewId="0" topLeftCell="B10">
      <selection activeCell="E14" sqref="E14"/>
    </sheetView>
  </sheetViews>
  <sheetFormatPr defaultColWidth="9.16015625" defaultRowHeight="12.75"/>
  <cols>
    <col min="1" max="1" width="3.83203125" style="3" hidden="1" customWidth="1"/>
    <col min="2" max="4" width="16.83203125" style="7" customWidth="1"/>
    <col min="5" max="5" width="50.33203125" style="3" customWidth="1"/>
    <col min="6" max="17" width="13.83203125" style="3" customWidth="1"/>
    <col min="18" max="16384" width="9.16015625" style="2" customWidth="1"/>
  </cols>
  <sheetData>
    <row r="1" spans="1:18" ht="153" customHeight="1">
      <c r="A1" s="1"/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48" t="s">
        <v>118</v>
      </c>
      <c r="N1" s="48"/>
      <c r="O1" s="48"/>
      <c r="P1" s="48"/>
      <c r="Q1" s="48"/>
      <c r="R1" s="38"/>
    </row>
    <row r="2" spans="1:18" ht="24.75" customHeight="1">
      <c r="A2" s="1"/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</row>
    <row r="3" spans="1:18" ht="24" customHeight="1">
      <c r="A3" s="1"/>
      <c r="B3" s="49" t="s">
        <v>86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5"/>
    </row>
    <row r="4" spans="1:18" ht="24" customHeight="1">
      <c r="A4" s="1"/>
      <c r="B4" s="49" t="s">
        <v>87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5"/>
    </row>
    <row r="5" spans="2:18" ht="27" customHeight="1">
      <c r="B5" s="16"/>
      <c r="C5" s="16"/>
      <c r="D5" s="16"/>
      <c r="E5" s="16"/>
      <c r="F5" s="16"/>
      <c r="G5" s="16"/>
      <c r="H5" s="11"/>
      <c r="I5" s="16"/>
      <c r="J5" s="16"/>
      <c r="K5" s="12"/>
      <c r="L5" s="12"/>
      <c r="M5" s="17"/>
      <c r="N5" s="17"/>
      <c r="O5" s="17"/>
      <c r="P5" s="17"/>
      <c r="Q5" s="18" t="s">
        <v>42</v>
      </c>
      <c r="R5" s="15"/>
    </row>
    <row r="6" spans="1:18" ht="21.75" customHeight="1">
      <c r="A6" s="4"/>
      <c r="B6" s="50" t="s">
        <v>43</v>
      </c>
      <c r="C6" s="50" t="s">
        <v>45</v>
      </c>
      <c r="D6" s="50" t="s">
        <v>44</v>
      </c>
      <c r="E6" s="50" t="s">
        <v>46</v>
      </c>
      <c r="F6" s="46" t="s">
        <v>0</v>
      </c>
      <c r="G6" s="53"/>
      <c r="H6" s="53"/>
      <c r="I6" s="53"/>
      <c r="J6" s="47"/>
      <c r="K6" s="46" t="s">
        <v>1</v>
      </c>
      <c r="L6" s="53"/>
      <c r="M6" s="53"/>
      <c r="N6" s="53"/>
      <c r="O6" s="53"/>
      <c r="P6" s="53"/>
      <c r="Q6" s="41" t="s">
        <v>2</v>
      </c>
      <c r="R6" s="15"/>
    </row>
    <row r="7" spans="1:18" ht="16.5" customHeight="1">
      <c r="A7" s="5"/>
      <c r="B7" s="51"/>
      <c r="C7" s="51"/>
      <c r="D7" s="51"/>
      <c r="E7" s="51"/>
      <c r="F7" s="41" t="s">
        <v>47</v>
      </c>
      <c r="G7" s="41" t="s">
        <v>3</v>
      </c>
      <c r="H7" s="46" t="s">
        <v>4</v>
      </c>
      <c r="I7" s="47"/>
      <c r="J7" s="41" t="s">
        <v>5</v>
      </c>
      <c r="K7" s="41" t="s">
        <v>47</v>
      </c>
      <c r="L7" s="41" t="s">
        <v>48</v>
      </c>
      <c r="M7" s="41" t="s">
        <v>3</v>
      </c>
      <c r="N7" s="46" t="s">
        <v>4</v>
      </c>
      <c r="O7" s="47"/>
      <c r="P7" s="41" t="s">
        <v>5</v>
      </c>
      <c r="Q7" s="45"/>
      <c r="R7" s="15"/>
    </row>
    <row r="8" spans="1:18" ht="33" customHeight="1">
      <c r="A8" s="6"/>
      <c r="B8" s="51"/>
      <c r="C8" s="51"/>
      <c r="D8" s="51"/>
      <c r="E8" s="51"/>
      <c r="F8" s="45"/>
      <c r="G8" s="45"/>
      <c r="H8" s="41" t="s">
        <v>6</v>
      </c>
      <c r="I8" s="41" t="s">
        <v>7</v>
      </c>
      <c r="J8" s="45"/>
      <c r="K8" s="45"/>
      <c r="L8" s="45"/>
      <c r="M8" s="45"/>
      <c r="N8" s="41" t="s">
        <v>6</v>
      </c>
      <c r="O8" s="41" t="s">
        <v>7</v>
      </c>
      <c r="P8" s="45"/>
      <c r="Q8" s="45"/>
      <c r="R8" s="15"/>
    </row>
    <row r="9" spans="1:18" ht="72" customHeight="1">
      <c r="A9" s="8"/>
      <c r="B9" s="52"/>
      <c r="C9" s="52"/>
      <c r="D9" s="52"/>
      <c r="E9" s="5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5"/>
    </row>
    <row r="10" spans="1:18" ht="23.25" customHeight="1">
      <c r="A10" s="8"/>
      <c r="B10" s="34">
        <v>1</v>
      </c>
      <c r="C10" s="34">
        <v>2</v>
      </c>
      <c r="D10" s="34">
        <v>3</v>
      </c>
      <c r="E10" s="35">
        <v>4</v>
      </c>
      <c r="F10" s="36">
        <v>5</v>
      </c>
      <c r="G10" s="37">
        <v>6</v>
      </c>
      <c r="H10" s="36">
        <v>7</v>
      </c>
      <c r="I10" s="36">
        <v>8</v>
      </c>
      <c r="J10" s="37">
        <v>9</v>
      </c>
      <c r="K10" s="36">
        <v>10</v>
      </c>
      <c r="L10" s="36">
        <v>11</v>
      </c>
      <c r="M10" s="37">
        <v>12</v>
      </c>
      <c r="N10" s="36">
        <v>13</v>
      </c>
      <c r="O10" s="36">
        <v>14</v>
      </c>
      <c r="P10" s="37">
        <v>15</v>
      </c>
      <c r="Q10" s="36">
        <v>16</v>
      </c>
      <c r="R10" s="15"/>
    </row>
    <row r="11" spans="1:18" ht="39.75" customHeight="1">
      <c r="A11" s="8"/>
      <c r="B11" s="19" t="s">
        <v>11</v>
      </c>
      <c r="C11" s="19"/>
      <c r="D11" s="19"/>
      <c r="E11" s="20" t="s">
        <v>91</v>
      </c>
      <c r="F11" s="21"/>
      <c r="G11" s="22"/>
      <c r="H11" s="21"/>
      <c r="I11" s="21"/>
      <c r="J11" s="22"/>
      <c r="K11" s="21"/>
      <c r="L11" s="21"/>
      <c r="M11" s="22"/>
      <c r="N11" s="21"/>
      <c r="O11" s="21"/>
      <c r="P11" s="22"/>
      <c r="Q11" s="21"/>
      <c r="R11" s="15"/>
    </row>
    <row r="12" spans="2:18" ht="105" customHeight="1">
      <c r="B12" s="24" t="s">
        <v>68</v>
      </c>
      <c r="C12" s="24" t="s">
        <v>49</v>
      </c>
      <c r="D12" s="24" t="s">
        <v>10</v>
      </c>
      <c r="E12" s="28" t="s">
        <v>23</v>
      </c>
      <c r="F12" s="25">
        <f>G12+J12</f>
        <v>8184755</v>
      </c>
      <c r="G12" s="25">
        <f>6109910-17000+17000+49719+708376+87400+368529+79640+67150+47000-8000-557-5801-6242+1765+510200+111574+38520+10000+15572</f>
        <v>8184755</v>
      </c>
      <c r="H12" s="25">
        <f>4372600+708376+368529+24148+510200</f>
        <v>5983853</v>
      </c>
      <c r="I12" s="25">
        <f>170700+7000+27000-17000-14807</f>
        <v>172893</v>
      </c>
      <c r="J12" s="25">
        <v>0</v>
      </c>
      <c r="K12" s="26">
        <f>M12+P12</f>
        <v>35000</v>
      </c>
      <c r="L12" s="26">
        <v>35000</v>
      </c>
      <c r="M12" s="25">
        <v>0</v>
      </c>
      <c r="N12" s="25">
        <v>0</v>
      </c>
      <c r="O12" s="25">
        <v>0</v>
      </c>
      <c r="P12" s="25">
        <v>35000</v>
      </c>
      <c r="Q12" s="25">
        <f aca="true" t="shared" si="0" ref="Q12:Q36">K12+F12</f>
        <v>8219755</v>
      </c>
      <c r="R12" s="15"/>
    </row>
    <row r="13" spans="2:18" ht="69" customHeight="1">
      <c r="B13" s="24" t="s">
        <v>115</v>
      </c>
      <c r="C13" s="24" t="s">
        <v>116</v>
      </c>
      <c r="D13" s="24"/>
      <c r="E13" s="28" t="s">
        <v>119</v>
      </c>
      <c r="F13" s="25">
        <f>G13+J13</f>
        <v>25734</v>
      </c>
      <c r="G13" s="25">
        <f>21093+4641</f>
        <v>25734</v>
      </c>
      <c r="H13" s="25">
        <v>21093</v>
      </c>
      <c r="I13" s="25">
        <v>0</v>
      </c>
      <c r="J13" s="25">
        <v>0</v>
      </c>
      <c r="K13" s="26">
        <f>M13+P13</f>
        <v>0</v>
      </c>
      <c r="L13" s="26">
        <v>0</v>
      </c>
      <c r="M13" s="25">
        <v>0</v>
      </c>
      <c r="N13" s="25">
        <v>0</v>
      </c>
      <c r="O13" s="25">
        <v>0</v>
      </c>
      <c r="P13" s="25">
        <v>0</v>
      </c>
      <c r="Q13" s="25">
        <f t="shared" si="0"/>
        <v>25734</v>
      </c>
      <c r="R13" s="15"/>
    </row>
    <row r="14" spans="2:18" ht="41.25" customHeight="1">
      <c r="B14" s="24" t="s">
        <v>111</v>
      </c>
      <c r="C14" s="24" t="s">
        <v>112</v>
      </c>
      <c r="D14" s="24" t="s">
        <v>113</v>
      </c>
      <c r="E14" s="28" t="s">
        <v>114</v>
      </c>
      <c r="F14" s="25">
        <f>G14+J14</f>
        <v>1749521</v>
      </c>
      <c r="G14" s="25">
        <v>1749521</v>
      </c>
      <c r="H14" s="25">
        <v>0</v>
      </c>
      <c r="I14" s="25">
        <v>0</v>
      </c>
      <c r="J14" s="25">
        <v>0</v>
      </c>
      <c r="K14" s="26">
        <f>M14+P14</f>
        <v>0</v>
      </c>
      <c r="L14" s="26">
        <v>0</v>
      </c>
      <c r="M14" s="25">
        <v>0</v>
      </c>
      <c r="N14" s="25">
        <v>0</v>
      </c>
      <c r="O14" s="25">
        <v>0</v>
      </c>
      <c r="P14" s="25">
        <v>0</v>
      </c>
      <c r="Q14" s="25">
        <f t="shared" si="0"/>
        <v>1749521</v>
      </c>
      <c r="R14" s="15"/>
    </row>
    <row r="15" spans="2:18" ht="39.75" customHeight="1">
      <c r="B15" s="24" t="s">
        <v>69</v>
      </c>
      <c r="C15" s="24" t="s">
        <v>50</v>
      </c>
      <c r="D15" s="24" t="s">
        <v>12</v>
      </c>
      <c r="E15" s="27" t="s">
        <v>24</v>
      </c>
      <c r="F15" s="25">
        <f aca="true" t="shared" si="1" ref="F15:F36">G15+J15</f>
        <v>18967454</v>
      </c>
      <c r="G15" s="25">
        <f>17747830+512956+31200+6300-269880+32550+42400-110000+40000+70000+245000+85200+138520+20784+78800-15000-20397-169080-15827-185770-30171-10500-3500+79939+276300+60800+60000+250000+15000+4000</f>
        <v>18967454</v>
      </c>
      <c r="H15" s="25">
        <f>10731730+88878+245000+125750+138520+276300</f>
        <v>11606178</v>
      </c>
      <c r="I15" s="25">
        <f>1337500+139700+673700+176400-14761</f>
        <v>2312539</v>
      </c>
      <c r="J15" s="25">
        <v>0</v>
      </c>
      <c r="K15" s="26">
        <f>M15+P15</f>
        <v>1514174</v>
      </c>
      <c r="L15" s="26">
        <f>13000+2500+60025+149975+79274</f>
        <v>304774</v>
      </c>
      <c r="M15" s="25">
        <v>1209400</v>
      </c>
      <c r="N15" s="25">
        <v>0</v>
      </c>
      <c r="O15" s="25">
        <v>0</v>
      </c>
      <c r="P15" s="25">
        <f>13000+2500+60025+149975+79274</f>
        <v>304774</v>
      </c>
      <c r="Q15" s="25">
        <f t="shared" si="0"/>
        <v>20481628</v>
      </c>
      <c r="R15" s="15"/>
    </row>
    <row r="16" spans="2:18" ht="39.75" customHeight="1">
      <c r="B16" s="24" t="s">
        <v>101</v>
      </c>
      <c r="C16" s="24" t="s">
        <v>102</v>
      </c>
      <c r="D16" s="24" t="s">
        <v>103</v>
      </c>
      <c r="E16" s="27" t="s">
        <v>104</v>
      </c>
      <c r="F16" s="25">
        <f t="shared" si="1"/>
        <v>117386</v>
      </c>
      <c r="G16" s="25">
        <f>40072+89930-26016+13400</f>
        <v>117386</v>
      </c>
      <c r="H16" s="25">
        <v>0</v>
      </c>
      <c r="I16" s="25">
        <v>0</v>
      </c>
      <c r="J16" s="25">
        <v>0</v>
      </c>
      <c r="K16" s="26">
        <f>M16+P16</f>
        <v>180814</v>
      </c>
      <c r="L16" s="26">
        <f>4903+149895+26016</f>
        <v>180814</v>
      </c>
      <c r="M16" s="25">
        <v>0</v>
      </c>
      <c r="N16" s="25">
        <v>0</v>
      </c>
      <c r="O16" s="25">
        <v>0</v>
      </c>
      <c r="P16" s="25">
        <f>4903+149895+26016</f>
        <v>180814</v>
      </c>
      <c r="Q16" s="25">
        <f t="shared" si="0"/>
        <v>298200</v>
      </c>
      <c r="R16" s="15"/>
    </row>
    <row r="17" spans="2:18" ht="65.25" customHeight="1">
      <c r="B17" s="24" t="s">
        <v>70</v>
      </c>
      <c r="C17" s="24" t="s">
        <v>51</v>
      </c>
      <c r="D17" s="24" t="s">
        <v>19</v>
      </c>
      <c r="E17" s="28" t="s">
        <v>9</v>
      </c>
      <c r="F17" s="25">
        <f t="shared" si="1"/>
        <v>291882</v>
      </c>
      <c r="G17" s="25">
        <f>517000-225118</f>
        <v>291882</v>
      </c>
      <c r="H17" s="25">
        <v>0</v>
      </c>
      <c r="I17" s="25">
        <v>0</v>
      </c>
      <c r="J17" s="25">
        <v>0</v>
      </c>
      <c r="K17" s="26">
        <f aca="true" t="shared" si="2" ref="K17:K23">M17+P17</f>
        <v>0</v>
      </c>
      <c r="L17" s="26">
        <v>0</v>
      </c>
      <c r="M17" s="25">
        <v>0</v>
      </c>
      <c r="N17" s="25">
        <v>0</v>
      </c>
      <c r="O17" s="25">
        <v>0</v>
      </c>
      <c r="P17" s="25">
        <v>0</v>
      </c>
      <c r="Q17" s="25">
        <f t="shared" si="0"/>
        <v>291882</v>
      </c>
      <c r="R17" s="15"/>
    </row>
    <row r="18" spans="2:18" ht="39.75" customHeight="1">
      <c r="B18" s="24" t="s">
        <v>71</v>
      </c>
      <c r="C18" s="24" t="s">
        <v>52</v>
      </c>
      <c r="D18" s="24" t="s">
        <v>25</v>
      </c>
      <c r="E18" s="28" t="s">
        <v>26</v>
      </c>
      <c r="F18" s="25">
        <f t="shared" si="1"/>
        <v>11755</v>
      </c>
      <c r="G18" s="25">
        <f>50000-31349-6896</f>
        <v>11755</v>
      </c>
      <c r="H18" s="25">
        <v>9635</v>
      </c>
      <c r="I18" s="25">
        <v>0</v>
      </c>
      <c r="J18" s="25">
        <v>0</v>
      </c>
      <c r="K18" s="26">
        <f t="shared" si="2"/>
        <v>0</v>
      </c>
      <c r="L18" s="26">
        <v>0</v>
      </c>
      <c r="M18" s="25">
        <v>0</v>
      </c>
      <c r="N18" s="25">
        <v>0</v>
      </c>
      <c r="O18" s="25">
        <v>0</v>
      </c>
      <c r="P18" s="25">
        <v>0</v>
      </c>
      <c r="Q18" s="25">
        <f t="shared" si="0"/>
        <v>11755</v>
      </c>
      <c r="R18" s="15"/>
    </row>
    <row r="19" spans="2:18" ht="39.75" customHeight="1">
      <c r="B19" s="24" t="s">
        <v>72</v>
      </c>
      <c r="C19" s="24" t="s">
        <v>53</v>
      </c>
      <c r="D19" s="24" t="s">
        <v>13</v>
      </c>
      <c r="E19" s="29" t="s">
        <v>27</v>
      </c>
      <c r="F19" s="25">
        <f t="shared" si="1"/>
        <v>415688</v>
      </c>
      <c r="G19" s="25">
        <f>500000-84312</f>
        <v>415688</v>
      </c>
      <c r="H19" s="25">
        <v>0</v>
      </c>
      <c r="I19" s="25">
        <v>0</v>
      </c>
      <c r="J19" s="25">
        <v>0</v>
      </c>
      <c r="K19" s="26">
        <f t="shared" si="2"/>
        <v>0</v>
      </c>
      <c r="L19" s="26">
        <v>0</v>
      </c>
      <c r="M19" s="25">
        <v>0</v>
      </c>
      <c r="N19" s="25">
        <v>0</v>
      </c>
      <c r="O19" s="25">
        <v>0</v>
      </c>
      <c r="P19" s="25">
        <v>0</v>
      </c>
      <c r="Q19" s="25">
        <f t="shared" si="0"/>
        <v>415688</v>
      </c>
      <c r="R19" s="15"/>
    </row>
    <row r="20" spans="1:18" s="10" customFormat="1" ht="39.75" customHeight="1">
      <c r="A20" s="9"/>
      <c r="B20" s="24" t="s">
        <v>73</v>
      </c>
      <c r="C20" s="24" t="s">
        <v>54</v>
      </c>
      <c r="D20" s="24" t="s">
        <v>28</v>
      </c>
      <c r="E20" s="28" t="s">
        <v>29</v>
      </c>
      <c r="F20" s="25">
        <f t="shared" si="1"/>
        <v>147000</v>
      </c>
      <c r="G20" s="25">
        <f>120000-22000+49000</f>
        <v>147000</v>
      </c>
      <c r="H20" s="25">
        <v>0</v>
      </c>
      <c r="I20" s="25">
        <v>0</v>
      </c>
      <c r="J20" s="25">
        <v>0</v>
      </c>
      <c r="K20" s="26">
        <f t="shared" si="2"/>
        <v>0</v>
      </c>
      <c r="L20" s="26">
        <v>0</v>
      </c>
      <c r="M20" s="25">
        <v>0</v>
      </c>
      <c r="N20" s="25">
        <v>0</v>
      </c>
      <c r="O20" s="25">
        <v>0</v>
      </c>
      <c r="P20" s="25">
        <v>0</v>
      </c>
      <c r="Q20" s="25">
        <f t="shared" si="0"/>
        <v>147000</v>
      </c>
      <c r="R20" s="30"/>
    </row>
    <row r="21" spans="2:18" ht="54" customHeight="1">
      <c r="B21" s="24" t="s">
        <v>74</v>
      </c>
      <c r="C21" s="24" t="s">
        <v>55</v>
      </c>
      <c r="D21" s="24" t="s">
        <v>15</v>
      </c>
      <c r="E21" s="28" t="s">
        <v>30</v>
      </c>
      <c r="F21" s="25">
        <f t="shared" si="1"/>
        <v>16220</v>
      </c>
      <c r="G21" s="26">
        <f>100000-20000-30480-33300</f>
        <v>16220</v>
      </c>
      <c r="H21" s="26">
        <v>0</v>
      </c>
      <c r="I21" s="26">
        <v>0</v>
      </c>
      <c r="J21" s="26">
        <v>0</v>
      </c>
      <c r="K21" s="26">
        <f t="shared" si="2"/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5">
        <f t="shared" si="0"/>
        <v>16220</v>
      </c>
      <c r="R21" s="15"/>
    </row>
    <row r="22" spans="2:18" ht="54" customHeight="1">
      <c r="B22" s="24" t="s">
        <v>88</v>
      </c>
      <c r="C22" s="24" t="s">
        <v>89</v>
      </c>
      <c r="D22" s="24" t="s">
        <v>15</v>
      </c>
      <c r="E22" s="28" t="s">
        <v>90</v>
      </c>
      <c r="F22" s="25">
        <f t="shared" si="1"/>
        <v>113780</v>
      </c>
      <c r="G22" s="26">
        <f>30000+20000+63780</f>
        <v>113780</v>
      </c>
      <c r="H22" s="26">
        <v>0</v>
      </c>
      <c r="I22" s="26">
        <v>0</v>
      </c>
      <c r="J22" s="26">
        <v>0</v>
      </c>
      <c r="K22" s="26">
        <f>M22+P22</f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5">
        <f>K22+F22</f>
        <v>113780</v>
      </c>
      <c r="R22" s="15"/>
    </row>
    <row r="23" spans="2:18" ht="39.75" customHeight="1">
      <c r="B23" s="24" t="s">
        <v>75</v>
      </c>
      <c r="C23" s="24" t="s">
        <v>56</v>
      </c>
      <c r="D23" s="24" t="s">
        <v>14</v>
      </c>
      <c r="E23" s="28" t="s">
        <v>31</v>
      </c>
      <c r="F23" s="25">
        <f t="shared" si="1"/>
        <v>442546</v>
      </c>
      <c r="G23" s="26">
        <f>412300+100000-140000+140000-31888-20000+27498-56496+11132</f>
        <v>442546</v>
      </c>
      <c r="H23" s="26">
        <f>72000+6000+56676+28338</f>
        <v>163014</v>
      </c>
      <c r="I23" s="26">
        <v>0</v>
      </c>
      <c r="J23" s="26">
        <v>0</v>
      </c>
      <c r="K23" s="26">
        <f t="shared" si="2"/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5">
        <f t="shared" si="0"/>
        <v>442546</v>
      </c>
      <c r="R23" s="15"/>
    </row>
    <row r="24" spans="2:18" ht="39.75" customHeight="1">
      <c r="B24" s="24" t="s">
        <v>76</v>
      </c>
      <c r="C24" s="24" t="s">
        <v>57</v>
      </c>
      <c r="D24" s="24" t="s">
        <v>14</v>
      </c>
      <c r="E24" s="28" t="s">
        <v>32</v>
      </c>
      <c r="F24" s="25">
        <f t="shared" si="1"/>
        <v>9189935</v>
      </c>
      <c r="G24" s="26">
        <f>5285260+487840-25000+83000+246285-576340+546340+30000+64928-49719+335000+87001-697744-61381+498000+32000+7040+2900000-2575</f>
        <v>9189935</v>
      </c>
      <c r="H24" s="26">
        <f>234000+32000</f>
        <v>266000</v>
      </c>
      <c r="I24" s="26">
        <f>860200-49719</f>
        <v>810481</v>
      </c>
      <c r="J24" s="26">
        <v>0</v>
      </c>
      <c r="K24" s="26">
        <f>M24+P24</f>
        <v>15000</v>
      </c>
      <c r="L24" s="26">
        <v>15000</v>
      </c>
      <c r="M24" s="26">
        <v>0</v>
      </c>
      <c r="N24" s="26">
        <v>0</v>
      </c>
      <c r="O24" s="26">
        <v>0</v>
      </c>
      <c r="P24" s="26">
        <v>15000</v>
      </c>
      <c r="Q24" s="25">
        <f t="shared" si="0"/>
        <v>9204935</v>
      </c>
      <c r="R24" s="15"/>
    </row>
    <row r="25" spans="2:18" ht="39.75" customHeight="1">
      <c r="B25" s="24" t="s">
        <v>77</v>
      </c>
      <c r="C25" s="24" t="s">
        <v>58</v>
      </c>
      <c r="D25" s="24" t="s">
        <v>17</v>
      </c>
      <c r="E25" s="28" t="s">
        <v>92</v>
      </c>
      <c r="F25" s="25">
        <f t="shared" si="1"/>
        <v>78551</v>
      </c>
      <c r="G25" s="26">
        <f>50000+70000-41449</f>
        <v>78551</v>
      </c>
      <c r="H25" s="26">
        <v>0</v>
      </c>
      <c r="I25" s="26">
        <v>0</v>
      </c>
      <c r="J25" s="26">
        <v>0</v>
      </c>
      <c r="K25" s="26">
        <f aca="true" t="shared" si="3" ref="K25:K36">M25+P25</f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5">
        <f t="shared" si="0"/>
        <v>78551</v>
      </c>
      <c r="R25" s="15"/>
    </row>
    <row r="26" spans="2:18" ht="39.75" customHeight="1">
      <c r="B26" s="24" t="s">
        <v>78</v>
      </c>
      <c r="C26" s="24" t="s">
        <v>59</v>
      </c>
      <c r="D26" s="24" t="s">
        <v>38</v>
      </c>
      <c r="E26" s="28" t="s">
        <v>39</v>
      </c>
      <c r="F26" s="25">
        <f t="shared" si="1"/>
        <v>0</v>
      </c>
      <c r="G26" s="26">
        <v>0</v>
      </c>
      <c r="H26" s="26">
        <v>0</v>
      </c>
      <c r="I26" s="26">
        <v>0</v>
      </c>
      <c r="J26" s="26">
        <v>0</v>
      </c>
      <c r="K26" s="26">
        <f t="shared" si="3"/>
        <v>2070272</v>
      </c>
      <c r="L26" s="26">
        <f>70272+27500+1972500</f>
        <v>2070272</v>
      </c>
      <c r="M26" s="26">
        <v>0</v>
      </c>
      <c r="N26" s="26">
        <v>0</v>
      </c>
      <c r="O26" s="26">
        <v>0</v>
      </c>
      <c r="P26" s="26">
        <f>70272+27500+1972500</f>
        <v>2070272</v>
      </c>
      <c r="Q26" s="25">
        <f t="shared" si="0"/>
        <v>2070272</v>
      </c>
      <c r="R26" s="15"/>
    </row>
    <row r="27" spans="2:18" ht="72" customHeight="1">
      <c r="B27" s="24" t="s">
        <v>79</v>
      </c>
      <c r="C27" s="24" t="s">
        <v>60</v>
      </c>
      <c r="D27" s="24" t="s">
        <v>18</v>
      </c>
      <c r="E27" s="28" t="s">
        <v>33</v>
      </c>
      <c r="F27" s="25">
        <f t="shared" si="1"/>
        <v>2233487</v>
      </c>
      <c r="G27" s="26">
        <f>2282000-200000-55653+34605+73310+99225</f>
        <v>2233487</v>
      </c>
      <c r="H27" s="26">
        <v>0</v>
      </c>
      <c r="I27" s="26">
        <v>0</v>
      </c>
      <c r="J27" s="26">
        <v>0</v>
      </c>
      <c r="K27" s="26">
        <f t="shared" si="3"/>
        <v>305022</v>
      </c>
      <c r="L27" s="26">
        <f>38000+200000+55653+11369</f>
        <v>305022</v>
      </c>
      <c r="M27" s="26">
        <v>0</v>
      </c>
      <c r="N27" s="26">
        <v>0</v>
      </c>
      <c r="O27" s="26">
        <v>0</v>
      </c>
      <c r="P27" s="26">
        <f>38000+200000+55653+11369</f>
        <v>305022</v>
      </c>
      <c r="Q27" s="25">
        <f t="shared" si="0"/>
        <v>2538509</v>
      </c>
      <c r="R27" s="15"/>
    </row>
    <row r="28" spans="2:18" ht="72" customHeight="1">
      <c r="B28" s="24" t="s">
        <v>105</v>
      </c>
      <c r="C28" s="24" t="s">
        <v>106</v>
      </c>
      <c r="D28" s="24" t="s">
        <v>18</v>
      </c>
      <c r="E28" s="28" t="s">
        <v>107</v>
      </c>
      <c r="F28" s="25">
        <f t="shared" si="1"/>
        <v>0</v>
      </c>
      <c r="G28" s="26">
        <v>0</v>
      </c>
      <c r="H28" s="26">
        <v>0</v>
      </c>
      <c r="I28" s="26">
        <v>0</v>
      </c>
      <c r="J28" s="26">
        <v>0</v>
      </c>
      <c r="K28" s="26">
        <f t="shared" si="3"/>
        <v>26804941</v>
      </c>
      <c r="L28" s="26">
        <v>0</v>
      </c>
      <c r="M28" s="26">
        <v>0</v>
      </c>
      <c r="N28" s="26">
        <v>0</v>
      </c>
      <c r="O28" s="26">
        <v>0</v>
      </c>
      <c r="P28" s="26">
        <f>3337900+16800000+257041+6410000</f>
        <v>26804941</v>
      </c>
      <c r="Q28" s="25">
        <f t="shared" si="0"/>
        <v>26804941</v>
      </c>
      <c r="R28" s="15"/>
    </row>
    <row r="29" spans="2:18" ht="39.75" customHeight="1">
      <c r="B29" s="24" t="s">
        <v>80</v>
      </c>
      <c r="C29" s="24" t="s">
        <v>61</v>
      </c>
      <c r="D29" s="24" t="s">
        <v>16</v>
      </c>
      <c r="E29" s="28" t="s">
        <v>34</v>
      </c>
      <c r="F29" s="25">
        <f t="shared" si="1"/>
        <v>9051</v>
      </c>
      <c r="G29" s="26">
        <f>15000-5949</f>
        <v>9051</v>
      </c>
      <c r="H29" s="26">
        <v>0</v>
      </c>
      <c r="I29" s="26">
        <v>0</v>
      </c>
      <c r="J29" s="26">
        <v>0</v>
      </c>
      <c r="K29" s="26">
        <f t="shared" si="3"/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5">
        <f t="shared" si="0"/>
        <v>9051</v>
      </c>
      <c r="R29" s="15"/>
    </row>
    <row r="30" spans="2:18" ht="57.75" customHeight="1">
      <c r="B30" s="24" t="s">
        <v>93</v>
      </c>
      <c r="C30" s="24" t="s">
        <v>94</v>
      </c>
      <c r="D30" s="24" t="s">
        <v>95</v>
      </c>
      <c r="E30" s="28" t="s">
        <v>96</v>
      </c>
      <c r="F30" s="25">
        <f t="shared" si="1"/>
        <v>55000</v>
      </c>
      <c r="G30" s="26">
        <f>30000+25000</f>
        <v>55000</v>
      </c>
      <c r="H30" s="26">
        <v>0</v>
      </c>
      <c r="I30" s="26">
        <v>0</v>
      </c>
      <c r="J30" s="26">
        <v>0</v>
      </c>
      <c r="K30" s="26">
        <f t="shared" si="3"/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5">
        <f t="shared" si="0"/>
        <v>55000</v>
      </c>
      <c r="R30" s="15"/>
    </row>
    <row r="31" spans="2:18" ht="39.75" customHeight="1">
      <c r="B31" s="24" t="s">
        <v>81</v>
      </c>
      <c r="C31" s="24" t="s">
        <v>62</v>
      </c>
      <c r="D31" s="24" t="s">
        <v>20</v>
      </c>
      <c r="E31" s="28" t="s">
        <v>35</v>
      </c>
      <c r="F31" s="25">
        <f t="shared" si="1"/>
        <v>0</v>
      </c>
      <c r="G31" s="26">
        <f>6000-6000</f>
        <v>0</v>
      </c>
      <c r="H31" s="26">
        <v>0</v>
      </c>
      <c r="I31" s="26">
        <v>0</v>
      </c>
      <c r="J31" s="26">
        <v>0</v>
      </c>
      <c r="K31" s="26">
        <f>M31+P31</f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5">
        <f>K31+F31</f>
        <v>0</v>
      </c>
      <c r="R31" s="15"/>
    </row>
    <row r="32" spans="2:18" ht="39.75" customHeight="1">
      <c r="B32" s="24" t="s">
        <v>97</v>
      </c>
      <c r="C32" s="24" t="s">
        <v>98</v>
      </c>
      <c r="D32" s="24" t="s">
        <v>99</v>
      </c>
      <c r="E32" s="28" t="s">
        <v>100</v>
      </c>
      <c r="F32" s="25">
        <f t="shared" si="1"/>
        <v>0</v>
      </c>
      <c r="G32" s="26">
        <v>0</v>
      </c>
      <c r="H32" s="26">
        <v>0</v>
      </c>
      <c r="I32" s="26">
        <v>0</v>
      </c>
      <c r="J32" s="26">
        <v>0</v>
      </c>
      <c r="K32" s="26">
        <f>M32+P32</f>
        <v>4963077</v>
      </c>
      <c r="L32" s="26">
        <v>0</v>
      </c>
      <c r="M32" s="26">
        <v>100000</v>
      </c>
      <c r="N32" s="26">
        <v>0</v>
      </c>
      <c r="O32" s="26">
        <v>0</v>
      </c>
      <c r="P32" s="26">
        <f>4963077-100000</f>
        <v>4863077</v>
      </c>
      <c r="Q32" s="25">
        <f>K32+F32</f>
        <v>4963077</v>
      </c>
      <c r="R32" s="15"/>
    </row>
    <row r="33" spans="2:18" ht="39.75" customHeight="1">
      <c r="B33" s="24" t="s">
        <v>82</v>
      </c>
      <c r="C33" s="24" t="s">
        <v>63</v>
      </c>
      <c r="D33" s="24" t="s">
        <v>21</v>
      </c>
      <c r="E33" s="28" t="s">
        <v>36</v>
      </c>
      <c r="F33" s="25">
        <f t="shared" si="1"/>
        <v>23664</v>
      </c>
      <c r="G33" s="26">
        <f>25000-1336</f>
        <v>23664</v>
      </c>
      <c r="H33" s="26">
        <v>0</v>
      </c>
      <c r="I33" s="26">
        <v>0</v>
      </c>
      <c r="J33" s="26">
        <v>0</v>
      </c>
      <c r="K33" s="26">
        <f>M33+P33</f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5">
        <f>K33+F33</f>
        <v>23664</v>
      </c>
      <c r="R33" s="15"/>
    </row>
    <row r="34" spans="2:18" ht="39.75" customHeight="1">
      <c r="B34" s="24" t="s">
        <v>83</v>
      </c>
      <c r="C34" s="24" t="s">
        <v>64</v>
      </c>
      <c r="D34" s="24" t="s">
        <v>21</v>
      </c>
      <c r="E34" s="28" t="s">
        <v>40</v>
      </c>
      <c r="F34" s="25">
        <f t="shared" si="1"/>
        <v>0</v>
      </c>
      <c r="G34" s="26">
        <v>0</v>
      </c>
      <c r="H34" s="26">
        <v>0</v>
      </c>
      <c r="I34" s="26">
        <v>0</v>
      </c>
      <c r="J34" s="26">
        <v>0</v>
      </c>
      <c r="K34" s="26">
        <f>M34+P34</f>
        <v>106066</v>
      </c>
      <c r="L34" s="26">
        <v>0</v>
      </c>
      <c r="M34" s="26">
        <f>79400+26666-70000+24900</f>
        <v>60966</v>
      </c>
      <c r="N34" s="26">
        <v>0</v>
      </c>
      <c r="O34" s="26">
        <v>0</v>
      </c>
      <c r="P34" s="26">
        <f>70000-24900</f>
        <v>45100</v>
      </c>
      <c r="Q34" s="25">
        <f>K34+F34</f>
        <v>106066</v>
      </c>
      <c r="R34" s="15"/>
    </row>
    <row r="35" spans="2:18" ht="39.75" customHeight="1">
      <c r="B35" s="24" t="s">
        <v>84</v>
      </c>
      <c r="C35" s="24" t="s">
        <v>65</v>
      </c>
      <c r="D35" s="24" t="s">
        <v>22</v>
      </c>
      <c r="E35" s="28" t="s">
        <v>37</v>
      </c>
      <c r="F35" s="25">
        <f t="shared" si="1"/>
        <v>541400</v>
      </c>
      <c r="G35" s="25">
        <f>174400+67000+200000+100000</f>
        <v>541400</v>
      </c>
      <c r="H35" s="25">
        <v>0</v>
      </c>
      <c r="I35" s="25">
        <v>0</v>
      </c>
      <c r="J35" s="25">
        <v>0</v>
      </c>
      <c r="K35" s="26">
        <f t="shared" si="3"/>
        <v>0</v>
      </c>
      <c r="L35" s="26">
        <v>0</v>
      </c>
      <c r="M35" s="25">
        <v>0</v>
      </c>
      <c r="N35" s="25">
        <v>0</v>
      </c>
      <c r="O35" s="25">
        <v>0</v>
      </c>
      <c r="P35" s="25">
        <v>0</v>
      </c>
      <c r="Q35" s="25">
        <f t="shared" si="0"/>
        <v>541400</v>
      </c>
      <c r="R35" s="15"/>
    </row>
    <row r="36" spans="2:18" ht="63.75" customHeight="1">
      <c r="B36" s="24" t="s">
        <v>108</v>
      </c>
      <c r="C36" s="24" t="s">
        <v>109</v>
      </c>
      <c r="D36" s="24" t="s">
        <v>22</v>
      </c>
      <c r="E36" s="28" t="s">
        <v>110</v>
      </c>
      <c r="F36" s="25">
        <f t="shared" si="1"/>
        <v>49719</v>
      </c>
      <c r="G36" s="25">
        <v>49719</v>
      </c>
      <c r="H36" s="25">
        <v>0</v>
      </c>
      <c r="I36" s="25">
        <v>0</v>
      </c>
      <c r="J36" s="25">
        <v>0</v>
      </c>
      <c r="K36" s="26">
        <f t="shared" si="3"/>
        <v>0</v>
      </c>
      <c r="L36" s="26">
        <v>0</v>
      </c>
      <c r="M36" s="25">
        <v>0</v>
      </c>
      <c r="N36" s="25">
        <v>0</v>
      </c>
      <c r="O36" s="25">
        <v>0</v>
      </c>
      <c r="P36" s="25">
        <v>0</v>
      </c>
      <c r="Q36" s="25">
        <f t="shared" si="0"/>
        <v>49719</v>
      </c>
      <c r="R36" s="15"/>
    </row>
    <row r="37" spans="2:18" ht="39.75" customHeight="1">
      <c r="B37" s="24" t="s">
        <v>66</v>
      </c>
      <c r="C37" s="24" t="s">
        <v>66</v>
      </c>
      <c r="D37" s="24" t="s">
        <v>66</v>
      </c>
      <c r="E37" s="23" t="s">
        <v>67</v>
      </c>
      <c r="F37" s="31">
        <f>SUM(F12:F36)</f>
        <v>42664528</v>
      </c>
      <c r="G37" s="31">
        <f aca="true" t="shared" si="4" ref="G37:Q37">SUM(G12:G36)</f>
        <v>42664528</v>
      </c>
      <c r="H37" s="31">
        <f t="shared" si="4"/>
        <v>18049773</v>
      </c>
      <c r="I37" s="31">
        <f t="shared" si="4"/>
        <v>3295913</v>
      </c>
      <c r="J37" s="31">
        <f t="shared" si="4"/>
        <v>0</v>
      </c>
      <c r="K37" s="31">
        <f t="shared" si="4"/>
        <v>35994366</v>
      </c>
      <c r="L37" s="31">
        <f t="shared" si="4"/>
        <v>2910882</v>
      </c>
      <c r="M37" s="31">
        <f t="shared" si="4"/>
        <v>1370366</v>
      </c>
      <c r="N37" s="31">
        <f t="shared" si="4"/>
        <v>0</v>
      </c>
      <c r="O37" s="31">
        <f t="shared" si="4"/>
        <v>0</v>
      </c>
      <c r="P37" s="31">
        <f t="shared" si="4"/>
        <v>34624000</v>
      </c>
      <c r="Q37" s="31">
        <f t="shared" si="4"/>
        <v>78658894</v>
      </c>
      <c r="R37" s="15"/>
    </row>
    <row r="38" spans="2:18" ht="12.75" customHeight="1" hidden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5"/>
    </row>
    <row r="39" spans="2:18" ht="23.25" customHeight="1" hidden="1">
      <c r="B39" s="43" t="s">
        <v>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15"/>
    </row>
    <row r="40" spans="2:18" ht="1.5" customHeight="1" hidden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15"/>
    </row>
    <row r="41" spans="2:18" ht="14.25" customHeight="1">
      <c r="B41" s="32"/>
      <c r="C41" s="32"/>
      <c r="D41" s="32"/>
      <c r="E41" s="32"/>
      <c r="F41" s="33"/>
      <c r="G41" s="33"/>
      <c r="H41" s="33"/>
      <c r="I41" s="33"/>
      <c r="J41" s="33"/>
      <c r="K41" s="33"/>
      <c r="L41" s="33"/>
      <c r="M41" s="32"/>
      <c r="N41" s="32"/>
      <c r="O41" s="32"/>
      <c r="P41" s="32"/>
      <c r="Q41" s="32"/>
      <c r="R41" s="15"/>
    </row>
    <row r="42" spans="2:18" ht="18" hidden="1">
      <c r="B42" s="32"/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2"/>
      <c r="N42" s="32"/>
      <c r="O42" s="32"/>
      <c r="P42" s="32"/>
      <c r="Q42" s="32"/>
      <c r="R42" s="15"/>
    </row>
    <row r="43" spans="2:18" ht="18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15"/>
    </row>
    <row r="44" spans="2:18" ht="18">
      <c r="B44" s="13"/>
      <c r="C44" s="39" t="s">
        <v>85</v>
      </c>
      <c r="D44" s="39"/>
      <c r="E44" s="40"/>
      <c r="F44" s="13" t="s">
        <v>117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5"/>
    </row>
    <row r="45" spans="2:18" ht="18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5"/>
    </row>
  </sheetData>
  <sheetProtection/>
  <mergeCells count="26">
    <mergeCell ref="M1:Q1"/>
    <mergeCell ref="B2:Q2"/>
    <mergeCell ref="B3:Q3"/>
    <mergeCell ref="B4:Q4"/>
    <mergeCell ref="B6:B9"/>
    <mergeCell ref="C6:C9"/>
    <mergeCell ref="D6:D9"/>
    <mergeCell ref="E6:E9"/>
    <mergeCell ref="F6:J6"/>
    <mergeCell ref="K6:P6"/>
    <mergeCell ref="J7:J9"/>
    <mergeCell ref="K7:K9"/>
    <mergeCell ref="L7:L9"/>
    <mergeCell ref="M7:M9"/>
    <mergeCell ref="N7:O7"/>
    <mergeCell ref="P7:P9"/>
    <mergeCell ref="H8:H9"/>
    <mergeCell ref="I8:I9"/>
    <mergeCell ref="N8:N9"/>
    <mergeCell ref="O8:O9"/>
    <mergeCell ref="B39:Q39"/>
    <mergeCell ref="B40:Q40"/>
    <mergeCell ref="Q6:Q9"/>
    <mergeCell ref="F7:F9"/>
    <mergeCell ref="G7:G9"/>
    <mergeCell ref="H7:I7"/>
  </mergeCells>
  <printOptions horizontalCentered="1"/>
  <pageMargins left="0.24" right="0.15748031496062992" top="0.94" bottom="0.61" header="0.15748031496062992" footer="0.15748031496062992"/>
  <pageSetup fitToHeight="3" fitToWidth="1" horizontalDpi="300" verticalDpi="300" orientation="landscape" paperSize="9" scale="60" r:id="rId1"/>
  <headerFooter alignWithMargins="0">
    <oddFooter>&amp;R&amp;P</oddFooter>
  </headerFooter>
  <rowBreaks count="1" manualBreakCount="1">
    <brk id="3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Argunova</cp:lastModifiedBy>
  <cp:lastPrinted>2020-12-14T14:03:09Z</cp:lastPrinted>
  <dcterms:created xsi:type="dcterms:W3CDTF">2014-01-17T10:52:16Z</dcterms:created>
  <dcterms:modified xsi:type="dcterms:W3CDTF">2020-12-14T14:04:09Z</dcterms:modified>
  <cp:category/>
  <cp:version/>
  <cp:contentType/>
  <cp:contentStatus/>
</cp:coreProperties>
</file>