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5985" windowHeight="6585" tabRatio="721" activeTab="0"/>
  </bookViews>
  <sheets>
    <sheet name="05.11" sheetId="1" r:id="rId1"/>
  </sheets>
  <definedNames>
    <definedName name="_xlnm.Print_Titles" localSheetId="0">'05.11'!$3:$6</definedName>
    <definedName name="_xlnm.Print_Area" localSheetId="0">'05.11'!$B$1:$I$68</definedName>
  </definedNames>
  <calcPr fullCalcOnLoad="1"/>
</workbook>
</file>

<file path=xl/sharedStrings.xml><?xml version="1.0" encoding="utf-8"?>
<sst xmlns="http://schemas.openxmlformats.org/spreadsheetml/2006/main" count="135" uniqueCount="127">
  <si>
    <t>Соціальний захист та соціальне забезпечення</t>
  </si>
  <si>
    <t>Культура і мистецтво</t>
  </si>
  <si>
    <t>Фізична культура і спорт</t>
  </si>
  <si>
    <t>Обсяг видатків загального фонду</t>
  </si>
  <si>
    <t>Всього   доходів</t>
  </si>
  <si>
    <t>КФК</t>
  </si>
  <si>
    <t>Загальний фонд 
видатки</t>
  </si>
  <si>
    <t>Територіальний центр</t>
  </si>
  <si>
    <t>Резервний фонд</t>
  </si>
  <si>
    <t>Передача коштів із загального до спеціального фонду</t>
  </si>
  <si>
    <t>Вовчанська ДЮСШ</t>
  </si>
  <si>
    <t>Доходи</t>
  </si>
  <si>
    <t>Баланс</t>
  </si>
  <si>
    <t>Базова дотація</t>
  </si>
  <si>
    <t>Освітня субвенція</t>
  </si>
  <si>
    <t xml:space="preserve">Медична субвенція </t>
  </si>
  <si>
    <t>Додаткова дотація з Державного бюджету місцевим бюджетам на фінансування переданих видатків з утримання закладів освіти та охорони здоров'я</t>
  </si>
  <si>
    <t>субвенції з ДБ (освітня та медична)</t>
  </si>
  <si>
    <t>додаткової дотації з ДБ</t>
  </si>
  <si>
    <t>доходів районного бюджету</t>
  </si>
  <si>
    <t>Відхилення мінімальної потреби на 2017 рік від доведеного показника МФУ та доходів районного бюджету</t>
  </si>
  <si>
    <t>7.2</t>
  </si>
  <si>
    <t>9</t>
  </si>
  <si>
    <t>10</t>
  </si>
  <si>
    <t>в т.ч. за рахунок</t>
  </si>
  <si>
    <t xml:space="preserve">Всього </t>
  </si>
  <si>
    <t xml:space="preserve">в т. ч. </t>
  </si>
  <si>
    <t>11</t>
  </si>
  <si>
    <t>коштів  додаткової дотації</t>
  </si>
  <si>
    <t xml:space="preserve"> Освіта разом, в т.ч.</t>
  </si>
  <si>
    <t xml:space="preserve"> Охорона здоров’я з них:</t>
  </si>
  <si>
    <t>Вовчанська ЦРЛ</t>
  </si>
  <si>
    <t>Центр ПМСД</t>
  </si>
  <si>
    <t>х</t>
  </si>
  <si>
    <t>освітня субвенція</t>
  </si>
  <si>
    <t>1000</t>
  </si>
  <si>
    <t>2000</t>
  </si>
  <si>
    <t>2010</t>
  </si>
  <si>
    <t>3000</t>
  </si>
  <si>
    <t>3112</t>
  </si>
  <si>
    <t>3160</t>
  </si>
  <si>
    <t>3030</t>
  </si>
  <si>
    <t>Пільги з оплати послуг звязку та компенсації за пільговий проїзд</t>
  </si>
  <si>
    <t>6000</t>
  </si>
  <si>
    <t>4000</t>
  </si>
  <si>
    <t>5000</t>
  </si>
  <si>
    <t>5031</t>
  </si>
  <si>
    <t>5061</t>
  </si>
  <si>
    <t>Державне управління, в т.ч.</t>
  </si>
  <si>
    <t>Необхідно додатково</t>
  </si>
  <si>
    <t xml:space="preserve">Центр соц.служби для молоді </t>
  </si>
  <si>
    <t>0150</t>
  </si>
  <si>
    <t>0180</t>
  </si>
  <si>
    <t>Інша діяльність у сфері державного управління</t>
  </si>
  <si>
    <t>2111</t>
  </si>
  <si>
    <t>2144</t>
  </si>
  <si>
    <t>Цукровий діабет</t>
  </si>
  <si>
    <t>Програма стабілізації та соціально-економічного розвитку територій (Програма по РДА, тероборона, військомат)</t>
  </si>
  <si>
    <t>7370</t>
  </si>
  <si>
    <t>7693</t>
  </si>
  <si>
    <t>7680</t>
  </si>
  <si>
    <t>Членські внески</t>
  </si>
  <si>
    <t>Інша діяльність</t>
  </si>
  <si>
    <t>8110</t>
  </si>
  <si>
    <t>8410</t>
  </si>
  <si>
    <t>Фінансова підтримка засобів масової інформації (радіо)</t>
  </si>
  <si>
    <t>Затверджено при бюджеті на 2020 рік</t>
  </si>
  <si>
    <t>Міжбюджетні трансферти доведені МФУ на 2021 рік</t>
  </si>
  <si>
    <t>Субвенція у сфері освіти</t>
  </si>
  <si>
    <t>Субвенція у сфері охорони здоров'я</t>
  </si>
  <si>
    <t>субвенції у сфері освіти</t>
  </si>
  <si>
    <t>5,7</t>
  </si>
  <si>
    <t>дошкільна освіта</t>
  </si>
  <si>
    <t>3104</t>
  </si>
  <si>
    <t>3121</t>
  </si>
  <si>
    <t>3133</t>
  </si>
  <si>
    <t>Інші заходи т азаклади молодіжної політики(обдаровані ДЮСШ)</t>
  </si>
  <si>
    <t>3140</t>
  </si>
  <si>
    <t>Оздоровлення та відпочінок дітей</t>
  </si>
  <si>
    <t>3210</t>
  </si>
  <si>
    <t>Організація та проведення громадських робіт</t>
  </si>
  <si>
    <t>3242</t>
  </si>
  <si>
    <t>4082</t>
  </si>
  <si>
    <t>в т.ч. заходи в галузі культури і мистецтва</t>
  </si>
  <si>
    <t>5012</t>
  </si>
  <si>
    <t>Проведення навчально-тренувальних зборів і змагань</t>
  </si>
  <si>
    <t>5041</t>
  </si>
  <si>
    <t>Спорт для всіх</t>
  </si>
  <si>
    <t>Житлово-комунальне господарство</t>
  </si>
  <si>
    <t>7000</t>
  </si>
  <si>
    <t>Здійснення заходів із землеустрою</t>
  </si>
  <si>
    <t>7461</t>
  </si>
  <si>
    <t>Утримання та розвиток автомобільних доріг</t>
  </si>
  <si>
    <t>Інші заходи, пов`язані з економічною діяльністю (Трудовий архів)</t>
  </si>
  <si>
    <t>8000</t>
  </si>
  <si>
    <t>8130</t>
  </si>
  <si>
    <t>Забезпечення діяльності місцевої пожежної охорони</t>
  </si>
  <si>
    <t>Екологія та охорона природних ресурсів</t>
  </si>
  <si>
    <t>9800</t>
  </si>
  <si>
    <t>Заходи державної політики з питань дітей (програма Служби у справах дітей)</t>
  </si>
  <si>
    <t>Фінансова підтримка спортивних споруд (ФОК)</t>
  </si>
  <si>
    <t>Економічна діяльність</t>
  </si>
  <si>
    <t>Заходи із запобігання та ліквідації надзвичайних ситуацій (матеріальний резерв)</t>
  </si>
  <si>
    <t>Субвенція державному бюджету (поліція, прикордонники, зарплата РДА)</t>
  </si>
  <si>
    <t>Інші субвенції (обласні кошти та кошти Старосалтівської ОТГ)</t>
  </si>
  <si>
    <t>9770</t>
  </si>
  <si>
    <t>Інша субвенція обласному бюджету</t>
  </si>
  <si>
    <t>Вільний залишок на 01.01.2020 року</t>
  </si>
  <si>
    <t>Вільний залишок на 01.01.2021 року (оперативні дані)</t>
  </si>
  <si>
    <t xml:space="preserve">Проект бюджету по Вовчанській ОТГ на 2021 рік 
</t>
  </si>
  <si>
    <t>12335,9</t>
  </si>
  <si>
    <t xml:space="preserve">коштів міського бюджету </t>
  </si>
  <si>
    <t>Мінімальна потреба на 2021 рік (за пропозицією ФВ)</t>
  </si>
  <si>
    <t>міський бюджет/додаткова дотація/</t>
  </si>
  <si>
    <t>програма поводження з безпритульними тваринами</t>
  </si>
  <si>
    <t>вуличне освітлення (835,4 город +553,6 село)</t>
  </si>
  <si>
    <t>відділ благоустрою</t>
  </si>
  <si>
    <t>фінансова допомога очисним спорудам</t>
  </si>
  <si>
    <t>Затверджено з урахуванням змін  на 2020 рік</t>
  </si>
  <si>
    <t>пільгове залізничне перевезення (село)</t>
  </si>
  <si>
    <t>пільговий зв'язок (село)</t>
  </si>
  <si>
    <t>Компенсаційні виплати (по уходу за громадянами похилого віку та інвалідами)</t>
  </si>
  <si>
    <t xml:space="preserve">пільгове автоперевезення </t>
  </si>
  <si>
    <t>1896,2</t>
  </si>
  <si>
    <t>Інші заходи у сфері соціального захисту і соціального забезпечення (матеріальна допомога на поховання - 200,проїзд Чорнобильців - 35 мат допомога вдовам Чорнобильців -16,3 памятники загиблим АТО - 10, бланки посвідчень багатодітних сімей - 8,6 ОБ сан-кур лікування - 878,6)</t>
  </si>
  <si>
    <t>6030</t>
  </si>
  <si>
    <t>6013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</si>
</sst>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;[Red]#,##0"/>
    <numFmt numFmtId="173" formatCode="0.0"/>
    <numFmt numFmtId="174" formatCode="0.0%"/>
    <numFmt numFmtId="175" formatCode="#,##0.0_ ;\-#,##0.0\ "/>
    <numFmt numFmtId="176" formatCode="#,##0_ ;\-#,##0\ "/>
    <numFmt numFmtId="177" formatCode="#,##0_ ;[Red]\-#,##0\ "/>
    <numFmt numFmtId="178" formatCode="#,##0.0;[Red]#,##0.0"/>
    <numFmt numFmtId="179" formatCode="#,##0.000"/>
    <numFmt numFmtId="180" formatCode="0.000"/>
    <numFmt numFmtId="181" formatCode="000000"/>
    <numFmt numFmtId="182" formatCode="#,##0.000_ ;\-#,##0.000\ "/>
    <numFmt numFmtId="183" formatCode="0.000000"/>
    <numFmt numFmtId="184" formatCode="0.00000"/>
    <numFmt numFmtId="185" formatCode="0.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FC19]d\ mmmm\ yyyy\ &quot;г.&quot;"/>
  </numFmts>
  <fonts count="33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11"/>
      <name val="Arial Cyr"/>
      <family val="2"/>
    </font>
    <font>
      <b/>
      <sz val="18"/>
      <name val="Arial Cyr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2"/>
      <name val="Calibri"/>
      <family val="2"/>
    </font>
    <font>
      <sz val="11"/>
      <color indexed="63"/>
      <name val="Calibri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3" fillId="15" borderId="7" applyNumberFormat="0" applyAlignment="0" applyProtection="0"/>
    <xf numFmtId="0" fontId="12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90">
    <xf numFmtId="0" fontId="0" fillId="0" borderId="0" xfId="0" applyAlignment="1">
      <alignment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9" fillId="18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173" fontId="0" fillId="0" borderId="0" xfId="0" applyNumberFormat="1" applyFill="1" applyAlignment="1">
      <alignment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2" borderId="10" xfId="0" applyFont="1" applyFill="1" applyBorder="1" applyAlignment="1" applyProtection="1">
      <alignment horizontal="left" wrapText="1"/>
      <protection/>
    </xf>
    <xf numFmtId="173" fontId="0" fillId="0" borderId="0" xfId="0" applyNumberFormat="1" applyAlignment="1">
      <alignment/>
    </xf>
    <xf numFmtId="0" fontId="11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3" fillId="2" borderId="10" xfId="0" applyFont="1" applyFill="1" applyBorder="1" applyAlignment="1" applyProtection="1">
      <alignment horizontal="left" wrapText="1"/>
      <protection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1" xfId="0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>
      <alignment horizontal="center"/>
    </xf>
    <xf numFmtId="0" fontId="5" fillId="2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9" fillId="0" borderId="10" xfId="0" applyFont="1" applyBorder="1" applyAlignment="1">
      <alignment/>
    </xf>
    <xf numFmtId="49" fontId="30" fillId="0" borderId="10" xfId="0" applyNumberFormat="1" applyFont="1" applyBorder="1" applyAlignment="1" applyProtection="1">
      <alignment horizontal="center" vertical="center" wrapText="1"/>
      <protection/>
    </xf>
    <xf numFmtId="173" fontId="30" fillId="0" borderId="10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Border="1" applyAlignment="1" applyProtection="1">
      <alignment horizontal="center" vertical="center"/>
      <protection/>
    </xf>
    <xf numFmtId="173" fontId="30" fillId="0" borderId="10" xfId="0" applyNumberFormat="1" applyFont="1" applyFill="1" applyBorder="1" applyAlignment="1" applyProtection="1">
      <alignment horizontal="center" vertical="center" wrapText="1"/>
      <protection/>
    </xf>
    <xf numFmtId="173" fontId="30" fillId="0" borderId="10" xfId="0" applyNumberFormat="1" applyFont="1" applyFill="1" applyBorder="1" applyAlignment="1">
      <alignment horizontal="center"/>
    </xf>
    <xf numFmtId="173" fontId="30" fillId="0" borderId="10" xfId="0" applyNumberFormat="1" applyFont="1" applyFill="1" applyBorder="1" applyAlignment="1">
      <alignment horizontal="center"/>
    </xf>
    <xf numFmtId="173" fontId="30" fillId="0" borderId="10" xfId="0" applyNumberFormat="1" applyFont="1" applyFill="1" applyBorder="1" applyAlignment="1">
      <alignment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173" fontId="30" fillId="0" borderId="13" xfId="0" applyNumberFormat="1" applyFont="1" applyFill="1" applyBorder="1" applyAlignment="1">
      <alignment horizontal="center"/>
    </xf>
    <xf numFmtId="0" fontId="0" fillId="0" borderId="14" xfId="0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 vertical="center" wrapText="1"/>
      <protection/>
    </xf>
    <xf numFmtId="173" fontId="30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center"/>
      <protection/>
    </xf>
    <xf numFmtId="173" fontId="32" fillId="0" borderId="15" xfId="0" applyNumberFormat="1" applyFont="1" applyFill="1" applyBorder="1" applyAlignment="1" applyProtection="1">
      <alignment horizontal="center"/>
      <protection locked="0"/>
    </xf>
    <xf numFmtId="173" fontId="28" fillId="0" borderId="10" xfId="0" applyNumberFormat="1" applyFont="1" applyFill="1" applyBorder="1" applyAlignment="1" applyProtection="1">
      <alignment horizontal="center" vertical="center" wrapText="1"/>
      <protection/>
    </xf>
    <xf numFmtId="2" fontId="28" fillId="0" borderId="10" xfId="0" applyNumberFormat="1" applyFont="1" applyFill="1" applyBorder="1" applyAlignment="1" applyProtection="1">
      <alignment horizontal="center" vertical="center" wrapText="1"/>
      <protection/>
    </xf>
    <xf numFmtId="2" fontId="30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13" xfId="0" applyNumberFormat="1" applyFont="1" applyFill="1" applyBorder="1" applyAlignment="1" applyProtection="1">
      <alignment horizontal="center" vertical="center" wrapText="1"/>
      <protection/>
    </xf>
    <xf numFmtId="173" fontId="30" fillId="0" borderId="13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173" fontId="30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173" fontId="28" fillId="0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/>
    </xf>
    <xf numFmtId="0" fontId="5" fillId="2" borderId="10" xfId="0" applyFont="1" applyFill="1" applyBorder="1" applyAlignment="1" applyProtection="1">
      <alignment horizontal="left" wrapText="1"/>
      <protection/>
    </xf>
    <xf numFmtId="0" fontId="5" fillId="0" borderId="10" xfId="0" applyFont="1" applyFill="1" applyBorder="1" applyAlignment="1" applyProtection="1">
      <alignment horizontal="left"/>
      <protection/>
    </xf>
    <xf numFmtId="173" fontId="2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view="pageBreakPreview" zoomScale="75" zoomScaleNormal="75" zoomScaleSheetLayoutView="75" workbookViewId="0" topLeftCell="B1">
      <selection activeCell="I57" sqref="I57"/>
    </sheetView>
  </sheetViews>
  <sheetFormatPr defaultColWidth="9.00390625" defaultRowHeight="12.75"/>
  <cols>
    <col min="1" max="1" width="0" style="0" hidden="1" customWidth="1"/>
    <col min="2" max="2" width="9.875" style="0" customWidth="1"/>
    <col min="3" max="3" width="51.625" style="0" customWidth="1"/>
    <col min="4" max="4" width="16.125" style="7" customWidth="1"/>
    <col min="5" max="5" width="16.75390625" style="7" customWidth="1"/>
    <col min="6" max="6" width="15.375" style="7" customWidth="1"/>
    <col min="7" max="7" width="17.625" style="7" customWidth="1"/>
    <col min="8" max="8" width="15.625" style="0" customWidth="1"/>
    <col min="9" max="9" width="16.625" style="0" customWidth="1"/>
    <col min="10" max="10" width="13.25390625" style="0" hidden="1" customWidth="1"/>
    <col min="11" max="11" width="14.625" style="0" hidden="1" customWidth="1"/>
    <col min="12" max="12" width="12.75390625" style="0" hidden="1" customWidth="1"/>
    <col min="13" max="13" width="11.25390625" style="0" hidden="1" customWidth="1"/>
    <col min="14" max="14" width="11.375" style="0" hidden="1" customWidth="1"/>
    <col min="15" max="15" width="12.375" style="0" customWidth="1"/>
  </cols>
  <sheetData>
    <row r="1" spans="2:10" ht="46.5" customHeight="1">
      <c r="B1" s="88" t="s">
        <v>109</v>
      </c>
      <c r="C1" s="88"/>
      <c r="D1" s="88"/>
      <c r="E1" s="88"/>
      <c r="F1" s="88"/>
      <c r="G1" s="88"/>
      <c r="H1" s="88"/>
      <c r="I1" s="88"/>
      <c r="J1" s="88"/>
    </row>
    <row r="2" spans="2:6" ht="28.5" customHeight="1" hidden="1">
      <c r="B2" s="11"/>
      <c r="C2" s="11"/>
      <c r="D2" s="15"/>
      <c r="E2" s="15"/>
      <c r="F2" s="15"/>
    </row>
    <row r="3" spans="2:15" ht="48" customHeight="1">
      <c r="B3" s="89" t="s">
        <v>5</v>
      </c>
      <c r="C3" s="89" t="s">
        <v>6</v>
      </c>
      <c r="D3" s="77" t="s">
        <v>66</v>
      </c>
      <c r="E3" s="77" t="s">
        <v>118</v>
      </c>
      <c r="F3" s="80" t="s">
        <v>67</v>
      </c>
      <c r="G3" s="85" t="s">
        <v>112</v>
      </c>
      <c r="H3" s="86"/>
      <c r="I3" s="86"/>
      <c r="J3" s="87"/>
      <c r="K3" s="77" t="s">
        <v>20</v>
      </c>
      <c r="L3" s="77"/>
      <c r="M3" s="77"/>
      <c r="N3" s="77"/>
      <c r="O3" s="77" t="s">
        <v>49</v>
      </c>
    </row>
    <row r="4" spans="2:15" ht="18.75" customHeight="1">
      <c r="B4" s="89"/>
      <c r="C4" s="89"/>
      <c r="D4" s="77"/>
      <c r="E4" s="77"/>
      <c r="F4" s="83"/>
      <c r="G4" s="78" t="s">
        <v>25</v>
      </c>
      <c r="H4" s="80" t="s">
        <v>24</v>
      </c>
      <c r="I4" s="81"/>
      <c r="J4" s="82"/>
      <c r="K4" s="78" t="s">
        <v>25</v>
      </c>
      <c r="L4" s="16" t="s">
        <v>26</v>
      </c>
      <c r="M4" s="16"/>
      <c r="N4" s="16"/>
      <c r="O4" s="77"/>
    </row>
    <row r="5" spans="2:15" ht="52.5" customHeight="1">
      <c r="B5" s="89"/>
      <c r="C5" s="89"/>
      <c r="D5" s="77"/>
      <c r="E5" s="77"/>
      <c r="F5" s="84"/>
      <c r="G5" s="79"/>
      <c r="H5" s="16" t="s">
        <v>17</v>
      </c>
      <c r="I5" s="16" t="s">
        <v>111</v>
      </c>
      <c r="J5" s="16" t="s">
        <v>28</v>
      </c>
      <c r="K5" s="79"/>
      <c r="L5" s="39" t="s">
        <v>17</v>
      </c>
      <c r="M5" s="39" t="s">
        <v>18</v>
      </c>
      <c r="N5" s="39" t="s">
        <v>19</v>
      </c>
      <c r="O5" s="77"/>
    </row>
    <row r="6" spans="2:14" ht="12.75">
      <c r="B6" s="8">
        <v>1</v>
      </c>
      <c r="C6" s="8">
        <v>2</v>
      </c>
      <c r="D6" s="9">
        <v>3</v>
      </c>
      <c r="E6" s="9">
        <v>4</v>
      </c>
      <c r="F6" s="9">
        <v>5</v>
      </c>
      <c r="G6" s="9">
        <v>8</v>
      </c>
      <c r="H6" s="40" t="s">
        <v>22</v>
      </c>
      <c r="I6" s="40" t="s">
        <v>23</v>
      </c>
      <c r="J6" s="40" t="s">
        <v>27</v>
      </c>
      <c r="K6" s="9">
        <v>12</v>
      </c>
      <c r="L6" s="9">
        <v>13</v>
      </c>
      <c r="M6" s="9"/>
      <c r="N6" s="9" t="s">
        <v>21</v>
      </c>
    </row>
    <row r="7" spans="2:14" ht="15">
      <c r="B7" s="6"/>
      <c r="C7" s="24" t="s">
        <v>11</v>
      </c>
      <c r="D7" s="46">
        <v>154183.8</v>
      </c>
      <c r="E7" s="46">
        <v>154192.7</v>
      </c>
      <c r="F7" s="61"/>
      <c r="G7" s="46">
        <f>H7+I7+J7</f>
        <v>177074</v>
      </c>
      <c r="H7" s="68"/>
      <c r="I7" s="46">
        <v>177074</v>
      </c>
      <c r="J7" s="71"/>
      <c r="K7" s="43">
        <f aca="true" t="shared" si="0" ref="K7:K12">L7+N7</f>
        <v>0</v>
      </c>
      <c r="L7" s="42"/>
      <c r="M7" s="5"/>
      <c r="N7" s="23"/>
    </row>
    <row r="8" spans="2:14" ht="15.75">
      <c r="B8" s="6"/>
      <c r="C8" s="1" t="s">
        <v>13</v>
      </c>
      <c r="D8" s="46">
        <v>9217.2</v>
      </c>
      <c r="E8" s="46">
        <v>9217.2</v>
      </c>
      <c r="F8" s="46">
        <v>12335.9</v>
      </c>
      <c r="G8" s="46">
        <f aca="true" t="shared" si="1" ref="G8:G66">H8+I8+J8</f>
        <v>12335.9</v>
      </c>
      <c r="H8" s="68"/>
      <c r="I8" s="66" t="s">
        <v>110</v>
      </c>
      <c r="J8" s="66"/>
      <c r="K8" s="45">
        <f t="shared" si="0"/>
        <v>0</v>
      </c>
      <c r="L8" s="45"/>
      <c r="M8" s="22"/>
      <c r="N8" s="22"/>
    </row>
    <row r="9" spans="2:14" ht="15.75">
      <c r="B9" s="6"/>
      <c r="C9" s="1" t="s">
        <v>14</v>
      </c>
      <c r="D9" s="46">
        <v>71201.3</v>
      </c>
      <c r="E9" s="46">
        <v>74128.4</v>
      </c>
      <c r="F9" s="46">
        <v>94667.6</v>
      </c>
      <c r="G9" s="46">
        <f t="shared" si="1"/>
        <v>94667.6</v>
      </c>
      <c r="H9" s="46">
        <v>94667.6</v>
      </c>
      <c r="I9" s="68"/>
      <c r="J9" s="68"/>
      <c r="K9" s="45">
        <f t="shared" si="0"/>
        <v>0</v>
      </c>
      <c r="L9" s="45"/>
      <c r="M9" s="22"/>
      <c r="N9" s="22"/>
    </row>
    <row r="10" spans="2:14" ht="15.75">
      <c r="B10" s="6"/>
      <c r="C10" s="1" t="s">
        <v>15</v>
      </c>
      <c r="D10" s="46">
        <v>6879.5</v>
      </c>
      <c r="E10" s="46">
        <v>6879.5</v>
      </c>
      <c r="F10" s="46"/>
      <c r="G10" s="46">
        <f t="shared" si="1"/>
        <v>0</v>
      </c>
      <c r="H10" s="66"/>
      <c r="I10" s="68"/>
      <c r="J10" s="68"/>
      <c r="K10" s="45">
        <f t="shared" si="0"/>
        <v>0</v>
      </c>
      <c r="L10" s="45"/>
      <c r="M10" s="22"/>
      <c r="N10" s="22"/>
    </row>
    <row r="11" spans="2:14" ht="60">
      <c r="B11" s="6"/>
      <c r="C11" s="1" t="s">
        <v>16</v>
      </c>
      <c r="D11" s="46">
        <v>6774.3</v>
      </c>
      <c r="E11" s="46">
        <v>6774.3</v>
      </c>
      <c r="F11" s="46"/>
      <c r="G11" s="46">
        <f t="shared" si="1"/>
        <v>0</v>
      </c>
      <c r="H11" s="66"/>
      <c r="I11" s="46"/>
      <c r="J11" s="46"/>
      <c r="K11" s="45">
        <f t="shared" si="0"/>
        <v>0</v>
      </c>
      <c r="L11" s="45"/>
      <c r="M11" s="22"/>
      <c r="N11" s="22"/>
    </row>
    <row r="12" spans="2:14" ht="30">
      <c r="B12" s="6"/>
      <c r="C12" s="1" t="s">
        <v>104</v>
      </c>
      <c r="D12" s="46">
        <f>867+231</f>
        <v>1098</v>
      </c>
      <c r="E12" s="46">
        <f>951+524.3+452.4+193.8+44.5</f>
        <v>2166</v>
      </c>
      <c r="F12" s="62">
        <f>500+878.6</f>
        <v>1378.6</v>
      </c>
      <c r="G12" s="46">
        <f t="shared" si="1"/>
        <v>1378.6</v>
      </c>
      <c r="H12" s="44">
        <f>500+878.6</f>
        <v>1378.6</v>
      </c>
      <c r="I12" s="46"/>
      <c r="J12" s="72"/>
      <c r="K12" s="45">
        <f t="shared" si="0"/>
        <v>0</v>
      </c>
      <c r="L12" s="45"/>
      <c r="M12" s="22"/>
      <c r="N12" s="22"/>
    </row>
    <row r="13" spans="2:14" ht="15.75">
      <c r="B13" s="6"/>
      <c r="C13" s="50" t="s">
        <v>69</v>
      </c>
      <c r="D13" s="46">
        <v>1722.7</v>
      </c>
      <c r="E13" s="46">
        <v>3480.2</v>
      </c>
      <c r="F13" s="62">
        <v>1166.1</v>
      </c>
      <c r="G13" s="46">
        <f t="shared" si="1"/>
        <v>1166.1</v>
      </c>
      <c r="H13" s="44">
        <v>1166.1</v>
      </c>
      <c r="I13" s="46"/>
      <c r="J13" s="72"/>
      <c r="K13" s="45"/>
      <c r="L13" s="45"/>
      <c r="M13" s="22"/>
      <c r="N13" s="22"/>
    </row>
    <row r="14" spans="2:14" ht="15.75">
      <c r="B14" s="6"/>
      <c r="C14" s="1" t="s">
        <v>68</v>
      </c>
      <c r="D14" s="46">
        <v>922.1</v>
      </c>
      <c r="E14" s="46">
        <f>2770.8-53</f>
        <v>2717.8</v>
      </c>
      <c r="F14" s="62">
        <f>1072.5+823.7</f>
        <v>1896.2</v>
      </c>
      <c r="G14" s="46">
        <f t="shared" si="1"/>
        <v>1896.2</v>
      </c>
      <c r="H14" s="72" t="s">
        <v>123</v>
      </c>
      <c r="I14" s="46"/>
      <c r="J14" s="72"/>
      <c r="K14" s="45"/>
      <c r="L14" s="45"/>
      <c r="M14" s="22"/>
      <c r="N14" s="22"/>
    </row>
    <row r="15" spans="2:14" ht="30.75" thickBot="1">
      <c r="B15" s="6"/>
      <c r="C15" s="1" t="s">
        <v>9</v>
      </c>
      <c r="D15" s="46">
        <v>-1783.6</v>
      </c>
      <c r="E15" s="46">
        <v>-9115.9</v>
      </c>
      <c r="F15" s="62"/>
      <c r="G15" s="46">
        <f t="shared" si="1"/>
        <v>0</v>
      </c>
      <c r="H15" s="68"/>
      <c r="I15" s="68"/>
      <c r="J15" s="68"/>
      <c r="K15" s="45"/>
      <c r="L15" s="45"/>
      <c r="M15" s="22"/>
      <c r="N15" s="22"/>
    </row>
    <row r="16" spans="2:15" ht="15.75" thickBot="1">
      <c r="B16" s="53"/>
      <c r="C16" s="54" t="s">
        <v>4</v>
      </c>
      <c r="D16" s="55">
        <f>SUM(D7:D15)</f>
        <v>250215.3</v>
      </c>
      <c r="E16" s="55">
        <f>SUM(E7:E15)</f>
        <v>250440.2</v>
      </c>
      <c r="F16" s="55">
        <f>SUM(F7:F15)</f>
        <v>111444.40000000001</v>
      </c>
      <c r="G16" s="55">
        <f>SUM(G7:G15)</f>
        <v>288518.39999999997</v>
      </c>
      <c r="H16" s="55">
        <f>H9+H12+H13+H14</f>
        <v>99108.50000000001</v>
      </c>
      <c r="I16" s="55">
        <f>I7+I8</f>
        <v>189409.9</v>
      </c>
      <c r="J16" s="55">
        <f>SUM(J7:J15)</f>
        <v>0</v>
      </c>
      <c r="K16" s="55">
        <f>SUM(K7:K15)</f>
        <v>0</v>
      </c>
      <c r="L16" s="55">
        <f>SUM(L7:L15)</f>
        <v>0</v>
      </c>
      <c r="M16" s="55">
        <f>SUM(M7:M15)</f>
        <v>0</v>
      </c>
      <c r="N16" s="55">
        <f>SUM(N7:N15)</f>
        <v>0</v>
      </c>
      <c r="O16" s="55" t="e">
        <f>#REF!+O8+O9+O10+#REF!+O11+O14+O15</f>
        <v>#REF!</v>
      </c>
    </row>
    <row r="17" spans="1:15" ht="18">
      <c r="A17" s="18">
        <v>1</v>
      </c>
      <c r="B17" s="51" t="s">
        <v>51</v>
      </c>
      <c r="C17" s="51" t="s">
        <v>48</v>
      </c>
      <c r="D17" s="63">
        <v>34242.7</v>
      </c>
      <c r="E17" s="64">
        <v>35377.8</v>
      </c>
      <c r="F17" s="64"/>
      <c r="G17" s="46">
        <f t="shared" si="1"/>
        <v>32331.499999999996</v>
      </c>
      <c r="H17" s="65"/>
      <c r="I17" s="52">
        <f>35259.6-2694.2-203.9-30</f>
        <v>32331.499999999996</v>
      </c>
      <c r="J17" s="52"/>
      <c r="K17" s="52" t="e">
        <f>L17</f>
        <v>#REF!</v>
      </c>
      <c r="L17" s="52" t="e">
        <f>#REF!-H17</f>
        <v>#REF!</v>
      </c>
      <c r="M17" s="37" t="e">
        <f>#REF!-#REF!</f>
        <v>#REF!</v>
      </c>
      <c r="N17" s="37"/>
      <c r="O17" s="47"/>
    </row>
    <row r="18" spans="1:15" ht="18" customHeight="1">
      <c r="A18" s="17"/>
      <c r="B18" s="1" t="s">
        <v>52</v>
      </c>
      <c r="C18" s="1" t="s">
        <v>53</v>
      </c>
      <c r="D18" s="66" t="s">
        <v>71</v>
      </c>
      <c r="E18" s="47">
        <v>5.7</v>
      </c>
      <c r="F18" s="47"/>
      <c r="G18" s="46">
        <f t="shared" si="1"/>
        <v>0</v>
      </c>
      <c r="H18" s="68"/>
      <c r="I18" s="52"/>
      <c r="J18" s="68"/>
      <c r="K18" s="48"/>
      <c r="L18" s="48"/>
      <c r="M18" s="37"/>
      <c r="N18" s="37"/>
      <c r="O18" s="47"/>
    </row>
    <row r="19" spans="1:15" ht="18">
      <c r="A19" s="18">
        <v>2</v>
      </c>
      <c r="B19" s="1" t="s">
        <v>35</v>
      </c>
      <c r="C19" s="3" t="s">
        <v>29</v>
      </c>
      <c r="D19" s="47">
        <f>D20+D21+D22+D23</f>
        <v>151833.40000000002</v>
      </c>
      <c r="E19" s="47">
        <f aca="true" t="shared" si="2" ref="E19:J19">E20+E21+E22+E23</f>
        <v>156580</v>
      </c>
      <c r="F19" s="47">
        <f t="shared" si="2"/>
        <v>0</v>
      </c>
      <c r="G19" s="46">
        <f t="shared" si="1"/>
        <v>190576.3</v>
      </c>
      <c r="H19" s="47">
        <f>H20+H21+H22+H23</f>
        <v>96563.8</v>
      </c>
      <c r="I19" s="47">
        <f t="shared" si="2"/>
        <v>94012.5</v>
      </c>
      <c r="J19" s="47">
        <f t="shared" si="2"/>
        <v>0</v>
      </c>
      <c r="K19" s="47" t="e">
        <f>K22+K23</f>
        <v>#REF!</v>
      </c>
      <c r="L19" s="47" t="e">
        <f>L22+L23</f>
        <v>#REF!</v>
      </c>
      <c r="M19" s="47" t="e">
        <f>M22+M23</f>
        <v>#REF!</v>
      </c>
      <c r="N19" s="47">
        <f>N22+N23</f>
        <v>0</v>
      </c>
      <c r="O19" s="47">
        <f>O22+O23</f>
        <v>0</v>
      </c>
    </row>
    <row r="20" spans="1:15" ht="18">
      <c r="A20" s="18"/>
      <c r="B20" s="1"/>
      <c r="C20" s="38" t="s">
        <v>72</v>
      </c>
      <c r="D20" s="70">
        <v>24155.9</v>
      </c>
      <c r="E20" s="70">
        <v>24605.6</v>
      </c>
      <c r="F20" s="70"/>
      <c r="G20" s="46">
        <f t="shared" si="1"/>
        <v>30795.3</v>
      </c>
      <c r="H20" s="70"/>
      <c r="I20" s="70">
        <v>30795.3</v>
      </c>
      <c r="J20" s="70"/>
      <c r="K20" s="47"/>
      <c r="L20" s="47"/>
      <c r="M20" s="47"/>
      <c r="N20" s="47"/>
      <c r="O20" s="47"/>
    </row>
    <row r="21" spans="1:15" ht="18" customHeight="1">
      <c r="A21" s="18"/>
      <c r="B21" s="1"/>
      <c r="C21" s="38" t="s">
        <v>34</v>
      </c>
      <c r="D21" s="70">
        <v>71201.3</v>
      </c>
      <c r="E21" s="70">
        <v>74128.4</v>
      </c>
      <c r="F21" s="70"/>
      <c r="G21" s="46">
        <f t="shared" si="1"/>
        <v>94667.6</v>
      </c>
      <c r="H21" s="70">
        <v>94667.6</v>
      </c>
      <c r="I21" s="68"/>
      <c r="J21" s="68"/>
      <c r="K21" s="48" t="e">
        <f aca="true" t="shared" si="3" ref="K21:K66">L21</f>
        <v>#REF!</v>
      </c>
      <c r="L21" s="48" t="e">
        <f>#REF!-H21</f>
        <v>#REF!</v>
      </c>
      <c r="M21" s="37" t="e">
        <f>#REF!-#REF!</f>
        <v>#REF!</v>
      </c>
      <c r="N21" s="37" t="e">
        <f>K21</f>
        <v>#REF!</v>
      </c>
      <c r="O21" s="47"/>
    </row>
    <row r="22" spans="1:15" ht="21.75" customHeight="1">
      <c r="A22" s="18"/>
      <c r="B22" s="1"/>
      <c r="C22" s="38" t="s">
        <v>113</v>
      </c>
      <c r="D22" s="69">
        <v>55554.1</v>
      </c>
      <c r="E22" s="70">
        <v>55075.2</v>
      </c>
      <c r="F22" s="70"/>
      <c r="G22" s="46">
        <f t="shared" si="1"/>
        <v>63217.2</v>
      </c>
      <c r="H22" s="70"/>
      <c r="I22" s="70">
        <f>63247.2-30</f>
        <v>63217.2</v>
      </c>
      <c r="J22" s="70"/>
      <c r="K22" s="48" t="e">
        <f t="shared" si="3"/>
        <v>#REF!</v>
      </c>
      <c r="L22" s="48" t="e">
        <f>#REF!-H22</f>
        <v>#REF!</v>
      </c>
      <c r="M22" s="37" t="e">
        <f>#REF!-#REF!</f>
        <v>#REF!</v>
      </c>
      <c r="N22" s="37">
        <v>0</v>
      </c>
      <c r="O22" s="70"/>
    </row>
    <row r="23" spans="1:15" ht="18">
      <c r="A23" s="18"/>
      <c r="B23" s="1"/>
      <c r="C23" s="38" t="s">
        <v>70</v>
      </c>
      <c r="D23" s="69">
        <v>922.1</v>
      </c>
      <c r="E23" s="70">
        <f>2770.8</f>
        <v>2770.8</v>
      </c>
      <c r="F23" s="70"/>
      <c r="G23" s="46">
        <f t="shared" si="1"/>
        <v>1896.2</v>
      </c>
      <c r="H23" s="70">
        <v>1896.2</v>
      </c>
      <c r="I23" s="70"/>
      <c r="J23" s="70"/>
      <c r="K23" s="48" t="e">
        <f t="shared" si="3"/>
        <v>#REF!</v>
      </c>
      <c r="L23" s="48" t="e">
        <f>#REF!-H23</f>
        <v>#REF!</v>
      </c>
      <c r="M23" s="37" t="e">
        <f>#REF!-#REF!</f>
        <v>#REF!</v>
      </c>
      <c r="N23" s="37"/>
      <c r="O23" s="70"/>
    </row>
    <row r="24" spans="1:15" ht="18">
      <c r="A24" s="18">
        <v>3</v>
      </c>
      <c r="B24" s="1" t="s">
        <v>36</v>
      </c>
      <c r="C24" s="3" t="s">
        <v>30</v>
      </c>
      <c r="D24" s="46">
        <f>D25+D26+D27</f>
        <v>17031.800000000003</v>
      </c>
      <c r="E24" s="46">
        <f aca="true" t="shared" si="4" ref="E24:N24">E25+E26+E27</f>
        <v>19571.7</v>
      </c>
      <c r="F24" s="46">
        <f t="shared" si="4"/>
        <v>0</v>
      </c>
      <c r="G24" s="46">
        <f t="shared" si="1"/>
        <v>10549.2</v>
      </c>
      <c r="H24" s="46">
        <f t="shared" si="4"/>
        <v>1166.1</v>
      </c>
      <c r="I24" s="46">
        <f t="shared" si="4"/>
        <v>9383.1</v>
      </c>
      <c r="J24" s="46">
        <f t="shared" si="4"/>
        <v>0</v>
      </c>
      <c r="K24" s="46" t="e">
        <f t="shared" si="4"/>
        <v>#REF!</v>
      </c>
      <c r="L24" s="46" t="e">
        <f t="shared" si="4"/>
        <v>#REF!</v>
      </c>
      <c r="M24" s="46" t="e">
        <f t="shared" si="4"/>
        <v>#REF!</v>
      </c>
      <c r="N24" s="46" t="e">
        <f t="shared" si="4"/>
        <v>#REF!</v>
      </c>
      <c r="O24" s="46" t="e">
        <f>O25+O27+#REF!</f>
        <v>#REF!</v>
      </c>
    </row>
    <row r="25" spans="1:15" s="34" customFormat="1" ht="31.5" customHeight="1">
      <c r="A25" s="29"/>
      <c r="B25" s="30" t="s">
        <v>37</v>
      </c>
      <c r="C25" s="31" t="s">
        <v>31</v>
      </c>
      <c r="D25" s="60">
        <v>14149.4</v>
      </c>
      <c r="E25" s="60">
        <v>15032.6</v>
      </c>
      <c r="F25" s="60"/>
      <c r="G25" s="46">
        <f t="shared" si="1"/>
        <v>5704</v>
      </c>
      <c r="H25" s="60"/>
      <c r="I25" s="60">
        <f>5954-250</f>
        <v>5704</v>
      </c>
      <c r="J25" s="70"/>
      <c r="K25" s="48" t="e">
        <f t="shared" si="3"/>
        <v>#REF!</v>
      </c>
      <c r="L25" s="48" t="e">
        <f>#REF!-H25</f>
        <v>#REF!</v>
      </c>
      <c r="M25" s="37" t="e">
        <f>#REF!-#REF!</f>
        <v>#REF!</v>
      </c>
      <c r="N25" s="37"/>
      <c r="O25" s="70"/>
    </row>
    <row r="26" spans="1:15" s="34" customFormat="1" ht="18.75" customHeight="1">
      <c r="A26" s="29"/>
      <c r="B26" s="30" t="s">
        <v>54</v>
      </c>
      <c r="C26" s="31" t="s">
        <v>32</v>
      </c>
      <c r="D26" s="69">
        <v>2596</v>
      </c>
      <c r="E26" s="70">
        <v>3009.4</v>
      </c>
      <c r="F26" s="70"/>
      <c r="G26" s="46">
        <f t="shared" si="1"/>
        <v>3679.1</v>
      </c>
      <c r="H26" s="70"/>
      <c r="I26" s="70">
        <f>2524.1+30+1125</f>
        <v>3679.1</v>
      </c>
      <c r="J26" s="70"/>
      <c r="K26" s="48" t="e">
        <f t="shared" si="3"/>
        <v>#REF!</v>
      </c>
      <c r="L26" s="48" t="e">
        <f>#REF!-H26</f>
        <v>#REF!</v>
      </c>
      <c r="M26" s="37" t="e">
        <f>#REF!-#REF!</f>
        <v>#REF!</v>
      </c>
      <c r="N26" s="37" t="e">
        <f>K26</f>
        <v>#REF!</v>
      </c>
      <c r="O26" s="70"/>
    </row>
    <row r="27" spans="1:15" s="34" customFormat="1" ht="18">
      <c r="A27" s="29"/>
      <c r="B27" s="30" t="s">
        <v>55</v>
      </c>
      <c r="C27" s="31" t="s">
        <v>56</v>
      </c>
      <c r="D27" s="69">
        <v>286.4</v>
      </c>
      <c r="E27" s="70">
        <v>1529.7</v>
      </c>
      <c r="F27" s="70"/>
      <c r="G27" s="46">
        <f t="shared" si="1"/>
        <v>1166.1</v>
      </c>
      <c r="H27" s="70">
        <v>1166.1</v>
      </c>
      <c r="I27" s="70"/>
      <c r="J27" s="70"/>
      <c r="K27" s="48" t="e">
        <f t="shared" si="3"/>
        <v>#REF!</v>
      </c>
      <c r="L27" s="48" t="e">
        <f>#REF!-H27</f>
        <v>#REF!</v>
      </c>
      <c r="M27" s="37" t="e">
        <f>#REF!-#REF!</f>
        <v>#REF!</v>
      </c>
      <c r="N27" s="37"/>
      <c r="O27" s="70"/>
    </row>
    <row r="28" spans="1:15" ht="18">
      <c r="A28" s="18"/>
      <c r="B28" s="1" t="s">
        <v>38</v>
      </c>
      <c r="C28" s="3" t="s">
        <v>0</v>
      </c>
      <c r="D28" s="67">
        <f>D29+D33+D34+D35+D36+D37+D38+D39+D40</f>
        <v>11477.499999999998</v>
      </c>
      <c r="E28" s="67">
        <f aca="true" t="shared" si="5" ref="E28:J28">E29+E33+E34+E35+E36+E37+E38+E39+E40</f>
        <v>12400.5</v>
      </c>
      <c r="F28" s="67">
        <f t="shared" si="5"/>
        <v>0</v>
      </c>
      <c r="G28" s="46">
        <f t="shared" si="1"/>
        <v>11661.5</v>
      </c>
      <c r="H28" s="67">
        <f t="shared" si="5"/>
        <v>1378.6</v>
      </c>
      <c r="I28" s="67">
        <f t="shared" si="5"/>
        <v>10282.9</v>
      </c>
      <c r="J28" s="67">
        <f t="shared" si="5"/>
        <v>0</v>
      </c>
      <c r="K28" s="67" t="e">
        <f>#REF!+K29+K34+K39+K40+#REF!+#REF!+K38+#REF!+#REF!</f>
        <v>#REF!</v>
      </c>
      <c r="L28" s="67" t="e">
        <f>#REF!+L29+L34+L39+L40+#REF!+#REF!+L38+#REF!+#REF!</f>
        <v>#REF!</v>
      </c>
      <c r="M28" s="67" t="e">
        <f>#REF!+M29+M34+M39+M40+#REF!+#REF!+M38+#REF!+#REF!</f>
        <v>#REF!</v>
      </c>
      <c r="N28" s="67" t="e">
        <f>#REF!+N29+N34+N39+N40+#REF!+#REF!+N38+#REF!+#REF!</f>
        <v>#REF!</v>
      </c>
      <c r="O28" s="67" t="e">
        <f>#REF!+O29+O34+O39+O40+#REF!+#REF!+O38+#REF!+#REF!</f>
        <v>#REF!</v>
      </c>
    </row>
    <row r="29" spans="1:15" ht="28.5">
      <c r="A29" s="18">
        <v>5</v>
      </c>
      <c r="B29" s="1" t="s">
        <v>41</v>
      </c>
      <c r="C29" s="26" t="s">
        <v>42</v>
      </c>
      <c r="D29" s="70">
        <v>790.7</v>
      </c>
      <c r="E29" s="70">
        <v>897.1</v>
      </c>
      <c r="F29" s="70"/>
      <c r="G29" s="46">
        <f t="shared" si="1"/>
        <v>920.4</v>
      </c>
      <c r="H29" s="76"/>
      <c r="I29" s="76">
        <f>I30+I31+I32</f>
        <v>920.4</v>
      </c>
      <c r="J29" s="76"/>
      <c r="K29" s="48" t="e">
        <f t="shared" si="3"/>
        <v>#REF!</v>
      </c>
      <c r="L29" s="48" t="e">
        <f>#REF!-H29</f>
        <v>#REF!</v>
      </c>
      <c r="M29" s="37" t="e">
        <f>#REF!-#REF!</f>
        <v>#REF!</v>
      </c>
      <c r="N29" s="37" t="e">
        <f>K29</f>
        <v>#REF!</v>
      </c>
      <c r="O29" s="70"/>
    </row>
    <row r="30" spans="1:15" ht="18">
      <c r="A30" s="18"/>
      <c r="B30" s="1"/>
      <c r="C30" s="26" t="s">
        <v>122</v>
      </c>
      <c r="D30" s="70"/>
      <c r="E30" s="70">
        <v>558.3</v>
      </c>
      <c r="F30" s="70"/>
      <c r="G30" s="46"/>
      <c r="H30" s="76"/>
      <c r="I30" s="76">
        <f>477.9+340</f>
        <v>817.9</v>
      </c>
      <c r="J30" s="76"/>
      <c r="K30" s="48"/>
      <c r="L30" s="48"/>
      <c r="M30" s="37"/>
      <c r="N30" s="37"/>
      <c r="O30" s="70"/>
    </row>
    <row r="31" spans="1:15" ht="18">
      <c r="A31" s="18"/>
      <c r="B31" s="1"/>
      <c r="C31" s="26" t="s">
        <v>119</v>
      </c>
      <c r="D31" s="70"/>
      <c r="E31" s="70">
        <v>123.8</v>
      </c>
      <c r="F31" s="70"/>
      <c r="G31" s="46"/>
      <c r="H31" s="76"/>
      <c r="I31" s="76">
        <v>18.8</v>
      </c>
      <c r="J31" s="76"/>
      <c r="K31" s="48"/>
      <c r="L31" s="48"/>
      <c r="M31" s="37"/>
      <c r="N31" s="37"/>
      <c r="O31" s="70"/>
    </row>
    <row r="32" spans="1:15" ht="18">
      <c r="A32" s="18"/>
      <c r="B32" s="1"/>
      <c r="C32" s="26" t="s">
        <v>120</v>
      </c>
      <c r="D32" s="70"/>
      <c r="E32" s="70">
        <v>215</v>
      </c>
      <c r="F32" s="70"/>
      <c r="G32" s="46"/>
      <c r="H32" s="76"/>
      <c r="I32" s="76">
        <v>83.7</v>
      </c>
      <c r="J32" s="76"/>
      <c r="K32" s="48"/>
      <c r="L32" s="48"/>
      <c r="M32" s="37"/>
      <c r="N32" s="37"/>
      <c r="O32" s="70"/>
    </row>
    <row r="33" spans="1:15" ht="18">
      <c r="A33" s="17"/>
      <c r="B33" s="1" t="s">
        <v>73</v>
      </c>
      <c r="C33" s="25" t="s">
        <v>7</v>
      </c>
      <c r="D33" s="70">
        <v>6389.2</v>
      </c>
      <c r="E33" s="70">
        <v>6519.2</v>
      </c>
      <c r="F33" s="70"/>
      <c r="G33" s="46">
        <f t="shared" si="1"/>
        <v>8928.2</v>
      </c>
      <c r="H33" s="76">
        <v>500</v>
      </c>
      <c r="I33" s="76">
        <v>8428.2</v>
      </c>
      <c r="J33" s="76"/>
      <c r="K33" s="48" t="e">
        <f t="shared" si="3"/>
        <v>#REF!</v>
      </c>
      <c r="L33" s="48" t="e">
        <f>#REF!-H33</f>
        <v>#REF!</v>
      </c>
      <c r="M33" s="37" t="e">
        <f>#REF!-#REF!</f>
        <v>#REF!</v>
      </c>
      <c r="N33" s="37" t="e">
        <f aca="true" t="shared" si="6" ref="N33:N41">K33</f>
        <v>#REF!</v>
      </c>
      <c r="O33" s="70"/>
    </row>
    <row r="34" spans="1:15" ht="28.5">
      <c r="A34" s="18"/>
      <c r="B34" s="1" t="s">
        <v>39</v>
      </c>
      <c r="C34" s="25" t="s">
        <v>99</v>
      </c>
      <c r="D34" s="70">
        <v>37.8</v>
      </c>
      <c r="E34" s="70">
        <v>37.8</v>
      </c>
      <c r="F34" s="70"/>
      <c r="G34" s="46">
        <f t="shared" si="1"/>
        <v>0</v>
      </c>
      <c r="H34" s="76"/>
      <c r="I34" s="76"/>
      <c r="J34" s="76"/>
      <c r="K34" s="48" t="e">
        <f t="shared" si="3"/>
        <v>#REF!</v>
      </c>
      <c r="L34" s="48" t="e">
        <f>#REF!-H34</f>
        <v>#REF!</v>
      </c>
      <c r="M34" s="37" t="e">
        <f>#REF!-#REF!</f>
        <v>#REF!</v>
      </c>
      <c r="N34" s="37" t="e">
        <f t="shared" si="6"/>
        <v>#REF!</v>
      </c>
      <c r="O34" s="70"/>
    </row>
    <row r="35" spans="1:15" ht="28.5" customHeight="1">
      <c r="A35" s="18">
        <v>6</v>
      </c>
      <c r="B35" s="1" t="s">
        <v>74</v>
      </c>
      <c r="C35" s="26" t="s">
        <v>50</v>
      </c>
      <c r="D35" s="70">
        <v>639.5</v>
      </c>
      <c r="E35" s="70">
        <v>639.5</v>
      </c>
      <c r="F35" s="47"/>
      <c r="G35" s="46">
        <f t="shared" si="1"/>
        <v>0</v>
      </c>
      <c r="H35" s="76"/>
      <c r="I35" s="76"/>
      <c r="J35" s="76"/>
      <c r="K35" s="48" t="e">
        <f t="shared" si="3"/>
        <v>#REF!</v>
      </c>
      <c r="L35" s="48" t="e">
        <f>#REF!-H35</f>
        <v>#REF!</v>
      </c>
      <c r="M35" s="37" t="e">
        <f>#REF!-#REF!</f>
        <v>#REF!</v>
      </c>
      <c r="N35" s="37" t="e">
        <f t="shared" si="6"/>
        <v>#REF!</v>
      </c>
      <c r="O35" s="70"/>
    </row>
    <row r="36" spans="1:15" ht="29.25" customHeight="1">
      <c r="A36" s="18">
        <v>7</v>
      </c>
      <c r="B36" s="1" t="s">
        <v>75</v>
      </c>
      <c r="C36" s="25" t="s">
        <v>76</v>
      </c>
      <c r="D36" s="70">
        <v>124.4</v>
      </c>
      <c r="E36" s="70">
        <v>124.4</v>
      </c>
      <c r="F36" s="47"/>
      <c r="G36" s="46">
        <f t="shared" si="1"/>
        <v>124.4</v>
      </c>
      <c r="H36" s="76"/>
      <c r="I36" s="76">
        <v>124.4</v>
      </c>
      <c r="J36" s="76"/>
      <c r="K36" s="48" t="e">
        <f t="shared" si="3"/>
        <v>#REF!</v>
      </c>
      <c r="L36" s="48" t="e">
        <f>#REF!-H36</f>
        <v>#REF!</v>
      </c>
      <c r="M36" s="37" t="e">
        <f>#REF!-#REF!</f>
        <v>#REF!</v>
      </c>
      <c r="N36" s="37" t="e">
        <f t="shared" si="6"/>
        <v>#REF!</v>
      </c>
      <c r="O36" s="70"/>
    </row>
    <row r="37" spans="1:15" ht="24.75" customHeight="1">
      <c r="A37" s="18">
        <v>8</v>
      </c>
      <c r="B37" s="1" t="s">
        <v>77</v>
      </c>
      <c r="C37" s="25" t="s">
        <v>78</v>
      </c>
      <c r="D37" s="70">
        <v>685</v>
      </c>
      <c r="E37" s="70">
        <v>685</v>
      </c>
      <c r="F37" s="47"/>
      <c r="G37" s="46">
        <f t="shared" si="1"/>
        <v>0</v>
      </c>
      <c r="H37" s="76"/>
      <c r="I37" s="76"/>
      <c r="J37" s="76"/>
      <c r="K37" s="48" t="e">
        <f t="shared" si="3"/>
        <v>#REF!</v>
      </c>
      <c r="L37" s="48" t="e">
        <f>#REF!-H37</f>
        <v>#REF!</v>
      </c>
      <c r="M37" s="37" t="e">
        <f>#REF!-#REF!</f>
        <v>#REF!</v>
      </c>
      <c r="N37" s="37" t="e">
        <f t="shared" si="6"/>
        <v>#REF!</v>
      </c>
      <c r="O37" s="70"/>
    </row>
    <row r="38" spans="1:15" ht="28.5">
      <c r="A38" s="18">
        <v>9</v>
      </c>
      <c r="B38" s="1" t="s">
        <v>40</v>
      </c>
      <c r="C38" s="25" t="s">
        <v>121</v>
      </c>
      <c r="D38" s="70">
        <v>73.2</v>
      </c>
      <c r="E38" s="70">
        <v>73.2</v>
      </c>
      <c r="F38" s="70"/>
      <c r="G38" s="46">
        <f t="shared" si="1"/>
        <v>75</v>
      </c>
      <c r="H38" s="76"/>
      <c r="I38" s="76">
        <v>75</v>
      </c>
      <c r="J38" s="76"/>
      <c r="K38" s="48" t="e">
        <f t="shared" si="3"/>
        <v>#REF!</v>
      </c>
      <c r="L38" s="48" t="e">
        <f>#REF!-H38</f>
        <v>#REF!</v>
      </c>
      <c r="M38" s="37" t="e">
        <f>#REF!-#REF!</f>
        <v>#REF!</v>
      </c>
      <c r="N38" s="37" t="e">
        <f t="shared" si="6"/>
        <v>#REF!</v>
      </c>
      <c r="O38" s="70"/>
    </row>
    <row r="39" spans="1:15" ht="18">
      <c r="A39" s="18">
        <v>10</v>
      </c>
      <c r="B39" s="1" t="s">
        <v>79</v>
      </c>
      <c r="C39" s="25" t="s">
        <v>80</v>
      </c>
      <c r="D39" s="70">
        <v>875.8</v>
      </c>
      <c r="E39" s="70">
        <v>965.5</v>
      </c>
      <c r="F39" s="70"/>
      <c r="G39" s="46">
        <f t="shared" si="1"/>
        <v>465</v>
      </c>
      <c r="H39" s="76"/>
      <c r="I39" s="76">
        <v>465</v>
      </c>
      <c r="J39" s="76"/>
      <c r="K39" s="48" t="e">
        <f t="shared" si="3"/>
        <v>#REF!</v>
      </c>
      <c r="L39" s="48" t="e">
        <f>#REF!-H39</f>
        <v>#REF!</v>
      </c>
      <c r="M39" s="37" t="e">
        <f>#REF!-#REF!</f>
        <v>#REF!</v>
      </c>
      <c r="N39" s="37" t="e">
        <f t="shared" si="6"/>
        <v>#REF!</v>
      </c>
      <c r="O39" s="70"/>
    </row>
    <row r="40" spans="1:17" ht="89.25" customHeight="1">
      <c r="A40" s="18">
        <v>11</v>
      </c>
      <c r="B40" s="19" t="s">
        <v>81</v>
      </c>
      <c r="C40" s="26" t="s">
        <v>124</v>
      </c>
      <c r="D40" s="70">
        <v>1861.9</v>
      </c>
      <c r="E40" s="70">
        <v>2458.8</v>
      </c>
      <c r="F40" s="70"/>
      <c r="G40" s="46">
        <f t="shared" si="1"/>
        <v>1148.5</v>
      </c>
      <c r="H40" s="76">
        <v>878.6</v>
      </c>
      <c r="I40" s="76">
        <f>109.9+500-340</f>
        <v>269.9</v>
      </c>
      <c r="J40" s="76"/>
      <c r="K40" s="48" t="e">
        <f t="shared" si="3"/>
        <v>#REF!</v>
      </c>
      <c r="L40" s="48" t="e">
        <f>#REF!-H40</f>
        <v>#REF!</v>
      </c>
      <c r="M40" s="37" t="e">
        <f>#REF!-#REF!</f>
        <v>#REF!</v>
      </c>
      <c r="N40" s="37" t="e">
        <f t="shared" si="6"/>
        <v>#REF!</v>
      </c>
      <c r="O40" s="70"/>
      <c r="Q40" s="28">
        <f>I28-I37</f>
        <v>10282.9</v>
      </c>
    </row>
    <row r="41" spans="1:15" ht="18">
      <c r="A41" s="18">
        <v>12</v>
      </c>
      <c r="B41" s="19" t="s">
        <v>44</v>
      </c>
      <c r="C41" s="20" t="s">
        <v>1</v>
      </c>
      <c r="D41" s="47">
        <v>11444.3</v>
      </c>
      <c r="E41" s="47">
        <v>11605.3</v>
      </c>
      <c r="F41" s="70"/>
      <c r="G41" s="46">
        <f t="shared" si="1"/>
        <v>16322.3</v>
      </c>
      <c r="H41" s="68"/>
      <c r="I41" s="70">
        <f>16822.3-500</f>
        <v>16322.3</v>
      </c>
      <c r="J41" s="70"/>
      <c r="K41" s="48" t="e">
        <f t="shared" si="3"/>
        <v>#REF!</v>
      </c>
      <c r="L41" s="48" t="e">
        <f>#REF!-H41</f>
        <v>#REF!</v>
      </c>
      <c r="M41" s="37" t="e">
        <f>#REF!-#REF!</f>
        <v>#REF!</v>
      </c>
      <c r="N41" s="37" t="e">
        <f t="shared" si="6"/>
        <v>#REF!</v>
      </c>
      <c r="O41" s="47"/>
    </row>
    <row r="42" spans="1:15" ht="27" customHeight="1">
      <c r="A42" s="18"/>
      <c r="B42" s="19" t="s">
        <v>82</v>
      </c>
      <c r="C42" s="75" t="s">
        <v>83</v>
      </c>
      <c r="D42" s="70">
        <v>696</v>
      </c>
      <c r="E42" s="70">
        <v>757</v>
      </c>
      <c r="F42" s="70"/>
      <c r="G42" s="46">
        <f t="shared" si="1"/>
        <v>110</v>
      </c>
      <c r="H42" s="70"/>
      <c r="I42" s="70">
        <f>610-500</f>
        <v>110</v>
      </c>
      <c r="J42" s="70"/>
      <c r="K42" s="47" t="e">
        <f>#REF!+#REF!</f>
        <v>#REF!</v>
      </c>
      <c r="L42" s="47" t="e">
        <f>#REF!+#REF!</f>
        <v>#REF!</v>
      </c>
      <c r="M42" s="47" t="e">
        <f>#REF!+#REF!</f>
        <v>#REF!</v>
      </c>
      <c r="N42" s="47" t="e">
        <f>#REF!+#REF!</f>
        <v>#REF!</v>
      </c>
      <c r="O42" s="47" t="e">
        <f>#REF!+#REF!</f>
        <v>#REF!</v>
      </c>
    </row>
    <row r="43" spans="1:15" ht="22.5" customHeight="1">
      <c r="A43" s="18"/>
      <c r="B43" s="1" t="s">
        <v>45</v>
      </c>
      <c r="C43" s="12" t="s">
        <v>2</v>
      </c>
      <c r="D43" s="47">
        <f>D44+D45+D47+D46</f>
        <v>3477.6</v>
      </c>
      <c r="E43" s="47">
        <f aca="true" t="shared" si="7" ref="E43:J43">E44+E45+E47+E46</f>
        <v>3503.4</v>
      </c>
      <c r="F43" s="47">
        <f t="shared" si="7"/>
        <v>0</v>
      </c>
      <c r="G43" s="46">
        <f t="shared" si="1"/>
        <v>4022.7</v>
      </c>
      <c r="H43" s="47">
        <f t="shared" si="7"/>
        <v>0</v>
      </c>
      <c r="I43" s="47">
        <f t="shared" si="7"/>
        <v>4022.7</v>
      </c>
      <c r="J43" s="47">
        <f t="shared" si="7"/>
        <v>0</v>
      </c>
      <c r="K43" s="47" t="e">
        <f>K44+K45+K47</f>
        <v>#REF!</v>
      </c>
      <c r="L43" s="47" t="e">
        <f>L44+L45+L47</f>
        <v>#REF!</v>
      </c>
      <c r="M43" s="47" t="e">
        <f>M44+M45+M47</f>
        <v>#REF!</v>
      </c>
      <c r="N43" s="47" t="e">
        <f>N44+N45+N47</f>
        <v>#REF!</v>
      </c>
      <c r="O43" s="47" t="e">
        <f>#REF!+O44+#REF!+O45+O47</f>
        <v>#REF!</v>
      </c>
    </row>
    <row r="44" spans="1:15" ht="29.25">
      <c r="A44" s="18"/>
      <c r="B44" s="1" t="s">
        <v>84</v>
      </c>
      <c r="C44" s="27" t="s">
        <v>85</v>
      </c>
      <c r="D44" s="70">
        <v>173.1</v>
      </c>
      <c r="E44" s="70">
        <v>85.1</v>
      </c>
      <c r="F44" s="70"/>
      <c r="G44" s="46">
        <f t="shared" si="1"/>
        <v>170</v>
      </c>
      <c r="H44" s="68"/>
      <c r="I44" s="70">
        <v>170</v>
      </c>
      <c r="J44" s="70"/>
      <c r="K44" s="48" t="e">
        <f t="shared" si="3"/>
        <v>#REF!</v>
      </c>
      <c r="L44" s="48" t="e">
        <f>#REF!-H44</f>
        <v>#REF!</v>
      </c>
      <c r="M44" s="37" t="e">
        <f>#REF!-#REF!</f>
        <v>#REF!</v>
      </c>
      <c r="N44" s="37" t="e">
        <f>K44</f>
        <v>#REF!</v>
      </c>
      <c r="O44" s="47"/>
    </row>
    <row r="45" spans="1:15" ht="18.75" customHeight="1">
      <c r="A45" s="18">
        <v>17</v>
      </c>
      <c r="B45" s="1" t="s">
        <v>46</v>
      </c>
      <c r="C45" s="27" t="s">
        <v>10</v>
      </c>
      <c r="D45" s="70">
        <v>3039.5</v>
      </c>
      <c r="E45" s="70">
        <f>3039.5</f>
        <v>3039.5</v>
      </c>
      <c r="F45" s="70"/>
      <c r="G45" s="46">
        <f t="shared" si="1"/>
        <v>3722.7</v>
      </c>
      <c r="H45" s="68"/>
      <c r="I45" s="70">
        <f>3747.1-124.4+100</f>
        <v>3722.7</v>
      </c>
      <c r="J45" s="70"/>
      <c r="K45" s="48" t="e">
        <f t="shared" si="3"/>
        <v>#REF!</v>
      </c>
      <c r="L45" s="48" t="e">
        <f>#REF!-H45</f>
        <v>#REF!</v>
      </c>
      <c r="M45" s="37" t="e">
        <f>#REF!-#REF!</f>
        <v>#REF!</v>
      </c>
      <c r="N45" s="37" t="e">
        <f>K45</f>
        <v>#REF!</v>
      </c>
      <c r="O45" s="47"/>
    </row>
    <row r="46" spans="1:15" ht="18.75" customHeight="1">
      <c r="A46" s="18"/>
      <c r="B46" s="1" t="s">
        <v>86</v>
      </c>
      <c r="C46" s="27" t="s">
        <v>100</v>
      </c>
      <c r="D46" s="70"/>
      <c r="E46" s="70">
        <v>113.8</v>
      </c>
      <c r="F46" s="70"/>
      <c r="G46" s="46">
        <f t="shared" si="1"/>
        <v>0</v>
      </c>
      <c r="H46" s="68"/>
      <c r="I46" s="70"/>
      <c r="J46" s="70"/>
      <c r="K46" s="48"/>
      <c r="L46" s="48"/>
      <c r="M46" s="37"/>
      <c r="N46" s="37"/>
      <c r="O46" s="47"/>
    </row>
    <row r="47" spans="1:15" ht="18.75" customHeight="1">
      <c r="A47" s="18">
        <v>18</v>
      </c>
      <c r="B47" s="1" t="s">
        <v>47</v>
      </c>
      <c r="C47" s="27" t="s">
        <v>87</v>
      </c>
      <c r="D47" s="70">
        <v>265</v>
      </c>
      <c r="E47" s="70">
        <v>265</v>
      </c>
      <c r="F47" s="70"/>
      <c r="G47" s="46">
        <f t="shared" si="1"/>
        <v>130</v>
      </c>
      <c r="H47" s="68"/>
      <c r="I47" s="70">
        <v>130</v>
      </c>
      <c r="J47" s="68"/>
      <c r="K47" s="48" t="e">
        <f t="shared" si="3"/>
        <v>#REF!</v>
      </c>
      <c r="L47" s="48" t="e">
        <f>#REF!-H47</f>
        <v>#REF!</v>
      </c>
      <c r="M47" s="37" t="e">
        <f>#REF!-#REF!</f>
        <v>#REF!</v>
      </c>
      <c r="N47" s="37" t="e">
        <f>K47</f>
        <v>#REF!</v>
      </c>
      <c r="O47" s="47"/>
    </row>
    <row r="48" spans="1:15" ht="22.5" customHeight="1">
      <c r="A48" s="18"/>
      <c r="B48" s="1" t="s">
        <v>43</v>
      </c>
      <c r="C48" s="4" t="s">
        <v>88</v>
      </c>
      <c r="D48" s="47">
        <v>8346.2</v>
      </c>
      <c r="E48" s="47">
        <v>9968.8</v>
      </c>
      <c r="F48" s="70"/>
      <c r="G48" s="46">
        <f t="shared" si="1"/>
        <v>10722.9</v>
      </c>
      <c r="H48" s="68"/>
      <c r="I48" s="46">
        <f>I49+I50+I51+I52</f>
        <v>10722.9</v>
      </c>
      <c r="J48" s="70"/>
      <c r="K48" s="48" t="e">
        <f t="shared" si="3"/>
        <v>#REF!</v>
      </c>
      <c r="L48" s="48" t="e">
        <f>#REF!-H48</f>
        <v>#REF!</v>
      </c>
      <c r="M48" s="37" t="e">
        <f>#REF!-#REF!</f>
        <v>#REF!</v>
      </c>
      <c r="N48" s="37" t="e">
        <f>K48</f>
        <v>#REF!</v>
      </c>
      <c r="O48" s="47"/>
    </row>
    <row r="49" spans="1:15" ht="28.5" customHeight="1">
      <c r="A49" s="18"/>
      <c r="B49" s="1" t="s">
        <v>125</v>
      </c>
      <c r="C49" s="74" t="s">
        <v>114</v>
      </c>
      <c r="D49" s="47"/>
      <c r="E49" s="47"/>
      <c r="F49" s="70"/>
      <c r="G49" s="46"/>
      <c r="H49" s="68"/>
      <c r="I49" s="60">
        <v>30</v>
      </c>
      <c r="J49" s="70"/>
      <c r="K49" s="48"/>
      <c r="L49" s="48"/>
      <c r="M49" s="37"/>
      <c r="N49" s="37"/>
      <c r="O49" s="47"/>
    </row>
    <row r="50" spans="1:15" ht="22.5" customHeight="1">
      <c r="A50" s="18"/>
      <c r="B50" s="1" t="s">
        <v>125</v>
      </c>
      <c r="C50" s="74" t="s">
        <v>115</v>
      </c>
      <c r="D50" s="47"/>
      <c r="E50" s="47"/>
      <c r="F50" s="70"/>
      <c r="G50" s="46"/>
      <c r="H50" s="68"/>
      <c r="I50" s="60">
        <v>1389</v>
      </c>
      <c r="J50" s="70"/>
      <c r="K50" s="48"/>
      <c r="L50" s="48"/>
      <c r="M50" s="37"/>
      <c r="N50" s="37"/>
      <c r="O50" s="47"/>
    </row>
    <row r="51" spans="1:15" ht="22.5" customHeight="1">
      <c r="A51" s="18"/>
      <c r="B51" s="1" t="s">
        <v>126</v>
      </c>
      <c r="C51" s="74" t="s">
        <v>117</v>
      </c>
      <c r="D51" s="47"/>
      <c r="E51" s="47"/>
      <c r="F51" s="70"/>
      <c r="G51" s="46"/>
      <c r="H51" s="68"/>
      <c r="I51" s="60">
        <v>203.9</v>
      </c>
      <c r="J51" s="70"/>
      <c r="K51" s="48"/>
      <c r="L51" s="48"/>
      <c r="M51" s="37"/>
      <c r="N51" s="37"/>
      <c r="O51" s="47"/>
    </row>
    <row r="52" spans="1:15" ht="22.5" customHeight="1">
      <c r="A52" s="18"/>
      <c r="B52" s="1" t="s">
        <v>125</v>
      </c>
      <c r="C52" s="74" t="s">
        <v>116</v>
      </c>
      <c r="D52" s="47"/>
      <c r="E52" s="47"/>
      <c r="F52" s="70"/>
      <c r="G52" s="46"/>
      <c r="H52" s="68"/>
      <c r="I52" s="60">
        <f>7600-100+3400-625-1175</f>
        <v>9100</v>
      </c>
      <c r="J52" s="70"/>
      <c r="K52" s="48"/>
      <c r="L52" s="48"/>
      <c r="M52" s="37"/>
      <c r="N52" s="37"/>
      <c r="O52" s="47"/>
    </row>
    <row r="53" spans="1:15" s="32" customFormat="1" ht="20.25" customHeight="1">
      <c r="A53" s="18">
        <v>19</v>
      </c>
      <c r="B53" s="10" t="s">
        <v>89</v>
      </c>
      <c r="C53" s="33" t="s">
        <v>101</v>
      </c>
      <c r="D53" s="47">
        <f>D54+D55+D56+D57+D58</f>
        <v>9762.3</v>
      </c>
      <c r="E53" s="47">
        <f aca="true" t="shared" si="8" ref="E53:J53">E54+E55+E56+E57+E58</f>
        <v>9873.8</v>
      </c>
      <c r="F53" s="47">
        <f t="shared" si="8"/>
        <v>0</v>
      </c>
      <c r="G53" s="46">
        <f t="shared" si="1"/>
        <v>8970.3</v>
      </c>
      <c r="H53" s="47">
        <f t="shared" si="8"/>
        <v>0</v>
      </c>
      <c r="I53" s="47">
        <f t="shared" si="8"/>
        <v>8970.3</v>
      </c>
      <c r="J53" s="47">
        <f t="shared" si="8"/>
        <v>0</v>
      </c>
      <c r="K53" s="47" t="e">
        <f>K55+K58+K57</f>
        <v>#REF!</v>
      </c>
      <c r="L53" s="47" t="e">
        <f>L55+L58+L57</f>
        <v>#REF!</v>
      </c>
      <c r="M53" s="47" t="e">
        <f>M55+M58+M57</f>
        <v>#REF!</v>
      </c>
      <c r="N53" s="47" t="e">
        <f>N55+N58+N57</f>
        <v>#REF!</v>
      </c>
      <c r="O53" s="47">
        <f>O55+O58</f>
        <v>0</v>
      </c>
    </row>
    <row r="54" spans="1:15" s="32" customFormat="1" ht="20.25" customHeight="1">
      <c r="A54" s="18"/>
      <c r="B54" s="10"/>
      <c r="C54" s="74" t="s">
        <v>90</v>
      </c>
      <c r="D54" s="70">
        <v>50</v>
      </c>
      <c r="E54" s="70">
        <v>183.7</v>
      </c>
      <c r="F54" s="70"/>
      <c r="G54" s="46">
        <f t="shared" si="1"/>
        <v>50</v>
      </c>
      <c r="H54" s="70"/>
      <c r="I54" s="70">
        <v>50</v>
      </c>
      <c r="J54" s="70"/>
      <c r="K54" s="47"/>
      <c r="L54" s="47"/>
      <c r="M54" s="47"/>
      <c r="N54" s="47"/>
      <c r="O54" s="47"/>
    </row>
    <row r="55" spans="1:15" s="32" customFormat="1" ht="43.5" customHeight="1">
      <c r="A55" s="18"/>
      <c r="B55" s="10" t="s">
        <v>58</v>
      </c>
      <c r="C55" s="27" t="s">
        <v>57</v>
      </c>
      <c r="D55" s="70">
        <v>1132.5</v>
      </c>
      <c r="E55" s="70">
        <v>978.5</v>
      </c>
      <c r="F55" s="70"/>
      <c r="G55" s="46">
        <f t="shared" si="1"/>
        <v>0</v>
      </c>
      <c r="H55" s="68"/>
      <c r="I55" s="70"/>
      <c r="J55" s="70"/>
      <c r="K55" s="48" t="e">
        <f t="shared" si="3"/>
        <v>#REF!</v>
      </c>
      <c r="L55" s="48" t="e">
        <f>#REF!-H55</f>
        <v>#REF!</v>
      </c>
      <c r="M55" s="37" t="e">
        <f>#REF!-#REF!</f>
        <v>#REF!</v>
      </c>
      <c r="N55" s="37" t="e">
        <f>K55</f>
        <v>#REF!</v>
      </c>
      <c r="O55" s="70"/>
    </row>
    <row r="56" spans="1:15" s="32" customFormat="1" ht="23.25" customHeight="1">
      <c r="A56" s="18"/>
      <c r="B56" s="10" t="s">
        <v>91</v>
      </c>
      <c r="C56" s="27" t="s">
        <v>92</v>
      </c>
      <c r="D56" s="70">
        <v>3526.7</v>
      </c>
      <c r="E56" s="70">
        <v>3590.2</v>
      </c>
      <c r="F56" s="70"/>
      <c r="G56" s="46">
        <f t="shared" si="1"/>
        <v>2175</v>
      </c>
      <c r="H56" s="73"/>
      <c r="I56" s="70">
        <f>1000+1175</f>
        <v>2175</v>
      </c>
      <c r="J56" s="70"/>
      <c r="K56" s="48"/>
      <c r="L56" s="48"/>
      <c r="M56" s="37"/>
      <c r="N56" s="37"/>
      <c r="O56" s="70"/>
    </row>
    <row r="57" spans="1:15" s="32" customFormat="1" ht="17.25" customHeight="1">
      <c r="A57" s="18"/>
      <c r="B57" s="10" t="s">
        <v>60</v>
      </c>
      <c r="C57" s="27" t="s">
        <v>61</v>
      </c>
      <c r="D57" s="70">
        <v>50.7</v>
      </c>
      <c r="E57" s="70">
        <v>50.7</v>
      </c>
      <c r="F57" s="70"/>
      <c r="G57" s="46">
        <f t="shared" si="1"/>
        <v>37.3</v>
      </c>
      <c r="H57" s="73"/>
      <c r="I57" s="70">
        <v>37.3</v>
      </c>
      <c r="J57" s="70"/>
      <c r="K57" s="48"/>
      <c r="L57" s="48"/>
      <c r="M57" s="37"/>
      <c r="N57" s="37"/>
      <c r="O57" s="70"/>
    </row>
    <row r="58" spans="1:15" s="32" customFormat="1" ht="35.25" customHeight="1">
      <c r="A58" s="18"/>
      <c r="B58" s="10" t="s">
        <v>59</v>
      </c>
      <c r="C58" s="27" t="s">
        <v>93</v>
      </c>
      <c r="D58" s="70">
        <v>5002.4</v>
      </c>
      <c r="E58" s="70">
        <v>5070.7</v>
      </c>
      <c r="F58" s="70"/>
      <c r="G58" s="46">
        <f t="shared" si="1"/>
        <v>6708</v>
      </c>
      <c r="H58" s="73"/>
      <c r="I58" s="70">
        <f>10208-100-3400</f>
        <v>6708</v>
      </c>
      <c r="J58" s="70"/>
      <c r="K58" s="48" t="e">
        <f t="shared" si="3"/>
        <v>#REF!</v>
      </c>
      <c r="L58" s="48" t="e">
        <f>#REF!-H58</f>
        <v>#REF!</v>
      </c>
      <c r="M58" s="37" t="e">
        <f>#REF!-#REF!</f>
        <v>#REF!</v>
      </c>
      <c r="N58" s="37" t="e">
        <f>K58</f>
        <v>#REF!</v>
      </c>
      <c r="O58" s="70"/>
    </row>
    <row r="59" spans="1:15" s="32" customFormat="1" ht="28.5" customHeight="1">
      <c r="A59" s="18">
        <v>20</v>
      </c>
      <c r="B59" s="10" t="s">
        <v>94</v>
      </c>
      <c r="C59" s="33" t="s">
        <v>62</v>
      </c>
      <c r="D59" s="47">
        <f>D60+D61+D62+D63</f>
        <v>2163.8</v>
      </c>
      <c r="E59" s="47">
        <f aca="true" t="shared" si="9" ref="E59:N59">E60+E61+E62+E63</f>
        <v>3193.8</v>
      </c>
      <c r="F59" s="47">
        <f t="shared" si="9"/>
        <v>0</v>
      </c>
      <c r="G59" s="46">
        <f t="shared" si="1"/>
        <v>3161.7</v>
      </c>
      <c r="H59" s="47">
        <f t="shared" si="9"/>
        <v>0</v>
      </c>
      <c r="I59" s="47">
        <f t="shared" si="9"/>
        <v>3161.7</v>
      </c>
      <c r="J59" s="47">
        <f t="shared" si="9"/>
        <v>0</v>
      </c>
      <c r="K59" s="47">
        <f t="shared" si="9"/>
        <v>0</v>
      </c>
      <c r="L59" s="47">
        <f t="shared" si="9"/>
        <v>0</v>
      </c>
      <c r="M59" s="47">
        <f t="shared" si="9"/>
        <v>0</v>
      </c>
      <c r="N59" s="47">
        <f t="shared" si="9"/>
        <v>0</v>
      </c>
      <c r="O59" s="70"/>
    </row>
    <row r="60" spans="1:15" s="32" customFormat="1" ht="28.5" customHeight="1">
      <c r="A60" s="18"/>
      <c r="B60" s="10" t="s">
        <v>63</v>
      </c>
      <c r="C60" s="74" t="s">
        <v>102</v>
      </c>
      <c r="D60" s="70">
        <v>396.6</v>
      </c>
      <c r="E60" s="70">
        <v>1426.6</v>
      </c>
      <c r="F60" s="70"/>
      <c r="G60" s="46">
        <f t="shared" si="1"/>
        <v>1126.7</v>
      </c>
      <c r="H60" s="73"/>
      <c r="I60" s="70">
        <v>1126.7</v>
      </c>
      <c r="J60" s="47"/>
      <c r="K60" s="48"/>
      <c r="L60" s="48"/>
      <c r="M60" s="37"/>
      <c r="N60" s="37"/>
      <c r="O60" s="70"/>
    </row>
    <row r="61" spans="1:15" s="32" customFormat="1" ht="28.5" customHeight="1">
      <c r="A61" s="18"/>
      <c r="B61" s="10" t="s">
        <v>95</v>
      </c>
      <c r="C61" s="74" t="s">
        <v>96</v>
      </c>
      <c r="D61" s="70">
        <v>1396.2</v>
      </c>
      <c r="E61" s="70">
        <v>1396.2</v>
      </c>
      <c r="F61" s="70"/>
      <c r="G61" s="46">
        <f t="shared" si="1"/>
        <v>1660</v>
      </c>
      <c r="H61" s="73"/>
      <c r="I61" s="70">
        <v>1660</v>
      </c>
      <c r="J61" s="47"/>
      <c r="K61" s="48"/>
      <c r="L61" s="48"/>
      <c r="M61" s="37"/>
      <c r="N61" s="37"/>
      <c r="O61" s="70"/>
    </row>
    <row r="62" spans="1:15" s="32" customFormat="1" ht="28.5" customHeight="1">
      <c r="A62" s="18"/>
      <c r="B62" s="10"/>
      <c r="C62" s="74" t="s">
        <v>97</v>
      </c>
      <c r="D62" s="70">
        <v>31</v>
      </c>
      <c r="E62" s="70">
        <v>31</v>
      </c>
      <c r="F62" s="70"/>
      <c r="G62" s="46">
        <f t="shared" si="1"/>
        <v>0</v>
      </c>
      <c r="H62" s="73"/>
      <c r="I62" s="70"/>
      <c r="J62" s="47"/>
      <c r="K62" s="48"/>
      <c r="L62" s="48"/>
      <c r="M62" s="37"/>
      <c r="N62" s="37"/>
      <c r="O62" s="70"/>
    </row>
    <row r="63" spans="1:15" s="32" customFormat="1" ht="28.5" customHeight="1">
      <c r="A63" s="18"/>
      <c r="B63" s="10" t="s">
        <v>64</v>
      </c>
      <c r="C63" s="74" t="s">
        <v>65</v>
      </c>
      <c r="D63" s="70">
        <v>340</v>
      </c>
      <c r="E63" s="70">
        <v>340</v>
      </c>
      <c r="F63" s="70"/>
      <c r="G63" s="46">
        <f t="shared" si="1"/>
        <v>375</v>
      </c>
      <c r="H63" s="73"/>
      <c r="I63" s="70">
        <v>375</v>
      </c>
      <c r="J63" s="47"/>
      <c r="K63" s="48"/>
      <c r="L63" s="48"/>
      <c r="M63" s="37"/>
      <c r="N63" s="37"/>
      <c r="O63" s="70"/>
    </row>
    <row r="64" spans="1:15" ht="23.25" customHeight="1">
      <c r="A64" s="18">
        <v>21</v>
      </c>
      <c r="B64" s="1"/>
      <c r="C64" s="2" t="s">
        <v>8</v>
      </c>
      <c r="D64" s="47">
        <v>430</v>
      </c>
      <c r="E64" s="47">
        <v>200</v>
      </c>
      <c r="F64" s="47"/>
      <c r="G64" s="46">
        <f t="shared" si="1"/>
        <v>200</v>
      </c>
      <c r="H64" s="73"/>
      <c r="I64" s="70">
        <v>200</v>
      </c>
      <c r="J64" s="47"/>
      <c r="K64" s="48" t="e">
        <f t="shared" si="3"/>
        <v>#REF!</v>
      </c>
      <c r="L64" s="48" t="e">
        <f>#REF!-H64</f>
        <v>#REF!</v>
      </c>
      <c r="M64" s="37" t="e">
        <f>#REF!-#REF!</f>
        <v>#REF!</v>
      </c>
      <c r="N64" s="37" t="e">
        <f>K64</f>
        <v>#REF!</v>
      </c>
      <c r="O64" s="47"/>
    </row>
    <row r="65" spans="1:15" ht="23.25" customHeight="1">
      <c r="A65" s="18"/>
      <c r="B65" s="1" t="s">
        <v>105</v>
      </c>
      <c r="C65" s="2" t="s">
        <v>106</v>
      </c>
      <c r="D65" s="47"/>
      <c r="E65" s="47">
        <v>8</v>
      </c>
      <c r="F65" s="47"/>
      <c r="G65" s="46">
        <f t="shared" si="1"/>
        <v>0</v>
      </c>
      <c r="H65" s="73"/>
      <c r="I65" s="47"/>
      <c r="J65" s="47"/>
      <c r="K65" s="48"/>
      <c r="L65" s="48"/>
      <c r="M65" s="37"/>
      <c r="N65" s="37"/>
      <c r="O65" s="47"/>
    </row>
    <row r="66" spans="1:15" ht="30.75" customHeight="1" thickBot="1">
      <c r="A66" s="18"/>
      <c r="B66" s="1" t="s">
        <v>98</v>
      </c>
      <c r="C66" s="2" t="s">
        <v>103</v>
      </c>
      <c r="D66" s="47"/>
      <c r="E66" s="47">
        <v>2377.3</v>
      </c>
      <c r="F66" s="47"/>
      <c r="G66" s="46">
        <f t="shared" si="1"/>
        <v>0</v>
      </c>
      <c r="H66" s="73"/>
      <c r="I66" s="47"/>
      <c r="J66" s="47"/>
      <c r="K66" s="48" t="e">
        <f t="shared" si="3"/>
        <v>#REF!</v>
      </c>
      <c r="L66" s="48" t="e">
        <f>#REF!-H66</f>
        <v>#REF!</v>
      </c>
      <c r="M66" s="37" t="e">
        <f>#REF!-#REF!</f>
        <v>#REF!</v>
      </c>
      <c r="N66" s="37" t="e">
        <f>K66</f>
        <v>#REF!</v>
      </c>
      <c r="O66" s="70"/>
    </row>
    <row r="67" spans="1:15" ht="18.75" thickBot="1">
      <c r="A67" s="56"/>
      <c r="B67" s="57"/>
      <c r="C67" s="58" t="s">
        <v>3</v>
      </c>
      <c r="D67" s="59">
        <f>D17+D18+D19+D24+D28+D41+D43+D48+D53+D59+D64+D66</f>
        <v>250215.30000000002</v>
      </c>
      <c r="E67" s="59">
        <f>E17+E18+E19+E24+E28+E41+E43+E48+E53+E59+E64+E66+E65</f>
        <v>264666.0999999999</v>
      </c>
      <c r="F67" s="59">
        <f aca="true" t="shared" si="10" ref="F67:N67">F17+F18+F19+F24+F28+F41+F43+F48+F53+F59+F64+F66</f>
        <v>0</v>
      </c>
      <c r="G67" s="59">
        <f t="shared" si="10"/>
        <v>288518.4</v>
      </c>
      <c r="H67" s="59">
        <f>H17+H18+H19+H24+H28+H41+H43+H48+H53+H59+H64+H66</f>
        <v>99108.50000000001</v>
      </c>
      <c r="I67" s="59">
        <f>I17+I18+I19+I24+I28+I41+I43+I48+I53+I59+I64+I66</f>
        <v>189409.9</v>
      </c>
      <c r="J67" s="59">
        <f t="shared" si="10"/>
        <v>0</v>
      </c>
      <c r="K67" s="59" t="e">
        <f t="shared" si="10"/>
        <v>#REF!</v>
      </c>
      <c r="L67" s="59" t="e">
        <f t="shared" si="10"/>
        <v>#REF!</v>
      </c>
      <c r="M67" s="59" t="e">
        <f t="shared" si="10"/>
        <v>#REF!</v>
      </c>
      <c r="N67" s="59" t="e">
        <f t="shared" si="10"/>
        <v>#REF!</v>
      </c>
      <c r="O67" s="59" t="e">
        <f>O17+O19+O24+O28+O41+O43+#REF!+O42+O53+O59+#REF!+#REF!+O48+#REF!+O18</f>
        <v>#REF!</v>
      </c>
    </row>
    <row r="68" spans="2:15" ht="15.75">
      <c r="B68" s="14"/>
      <c r="C68" s="36" t="s">
        <v>12</v>
      </c>
      <c r="D68" s="49">
        <f aca="true" t="shared" si="11" ref="D68:N68">D16-D67</f>
        <v>0</v>
      </c>
      <c r="E68" s="49">
        <f t="shared" si="11"/>
        <v>-14225.899999999907</v>
      </c>
      <c r="F68" s="49">
        <f t="shared" si="11"/>
        <v>111444.40000000001</v>
      </c>
      <c r="G68" s="49">
        <f t="shared" si="11"/>
        <v>0</v>
      </c>
      <c r="H68" s="49">
        <f t="shared" si="11"/>
        <v>0</v>
      </c>
      <c r="I68" s="49">
        <f t="shared" si="11"/>
        <v>0</v>
      </c>
      <c r="J68" s="49">
        <f t="shared" si="11"/>
        <v>0</v>
      </c>
      <c r="K68" s="49" t="e">
        <f t="shared" si="11"/>
        <v>#REF!</v>
      </c>
      <c r="L68" s="49" t="e">
        <f t="shared" si="11"/>
        <v>#REF!</v>
      </c>
      <c r="M68" s="49" t="e">
        <f t="shared" si="11"/>
        <v>#REF!</v>
      </c>
      <c r="N68" s="49" t="e">
        <f t="shared" si="11"/>
        <v>#REF!</v>
      </c>
      <c r="O68" s="47" t="e">
        <f>I68-O67</f>
        <v>#REF!</v>
      </c>
    </row>
    <row r="69" spans="2:14" ht="15.75">
      <c r="B69" s="14"/>
      <c r="C69" s="41" t="s">
        <v>107</v>
      </c>
      <c r="D69" s="49">
        <v>21376.7</v>
      </c>
      <c r="E69" s="49"/>
      <c r="F69" s="49"/>
      <c r="G69" s="47" t="s">
        <v>33</v>
      </c>
      <c r="H69" s="47" t="s">
        <v>33</v>
      </c>
      <c r="I69" s="47" t="s">
        <v>33</v>
      </c>
      <c r="J69" s="47" t="s">
        <v>33</v>
      </c>
      <c r="K69" s="42"/>
      <c r="L69" s="42"/>
      <c r="M69" s="5"/>
      <c r="N69" s="5"/>
    </row>
    <row r="70" spans="3:7" ht="15.75" hidden="1">
      <c r="C70" s="41" t="s">
        <v>107</v>
      </c>
      <c r="D70" s="13"/>
      <c r="G70" s="35"/>
    </row>
    <row r="71" spans="3:10" ht="31.5">
      <c r="C71" s="41" t="s">
        <v>108</v>
      </c>
      <c r="D71" s="49">
        <v>8000</v>
      </c>
      <c r="E71" s="21"/>
      <c r="G71" s="21"/>
      <c r="H71" s="21"/>
      <c r="I71" s="21"/>
      <c r="J71" s="21"/>
    </row>
    <row r="72" spans="5:7" ht="12.75">
      <c r="E72" s="21"/>
      <c r="G72" s="35"/>
    </row>
    <row r="73" spans="7:10" ht="12.75">
      <c r="G73" s="35"/>
      <c r="I73" s="28"/>
      <c r="J73" s="28"/>
    </row>
    <row r="74" ht="12.75">
      <c r="G74" s="35"/>
    </row>
    <row r="78" ht="12.75">
      <c r="G78" s="35"/>
    </row>
  </sheetData>
  <mergeCells count="12">
    <mergeCell ref="F3:F5"/>
    <mergeCell ref="G3:J3"/>
    <mergeCell ref="B1:J1"/>
    <mergeCell ref="B3:B5"/>
    <mergeCell ref="C3:C5"/>
    <mergeCell ref="D3:D5"/>
    <mergeCell ref="E3:E5"/>
    <mergeCell ref="K3:N3"/>
    <mergeCell ref="O3:O5"/>
    <mergeCell ref="G4:G5"/>
    <mergeCell ref="H4:J4"/>
    <mergeCell ref="K4:K5"/>
  </mergeCells>
  <printOptions/>
  <pageMargins left="0.75" right="0.75" top="0.25" bottom="0.3" header="0.5" footer="0.5"/>
  <pageSetup fitToHeight="2" horizontalDpi="600" verticalDpi="600" orientation="landscape" paperSize="9" scale="80" r:id="rId1"/>
  <rowBreaks count="2" manualBreakCount="2">
    <brk id="27" min="1" max="8" man="1"/>
    <brk id="47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Сухомлинов А.В.</dc:creator>
  <cp:keywords/>
  <dc:description/>
  <cp:lastModifiedBy>User</cp:lastModifiedBy>
  <cp:lastPrinted>2020-12-22T10:40:33Z</cp:lastPrinted>
  <dcterms:created xsi:type="dcterms:W3CDTF">2002-09-16T07:39:02Z</dcterms:created>
  <dcterms:modified xsi:type="dcterms:W3CDTF">2020-12-22T10:56:49Z</dcterms:modified>
  <cp:category/>
  <cp:version/>
  <cp:contentType/>
  <cp:contentStatus/>
</cp:coreProperties>
</file>