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920" activeTab="0"/>
  </bookViews>
  <sheets>
    <sheet name="дод2" sheetId="1" r:id="rId1"/>
  </sheets>
  <definedNames>
    <definedName name="Z_8A73F535_8732_49D4_9AB7_2B3508B59BED_.wvu.PrintArea" localSheetId="0" hidden="1">'дод2'!$B$1:$Q$129</definedName>
    <definedName name="Z_8A73F535_8732_49D4_9AB7_2B3508B59BED_.wvu.PrintTitles" localSheetId="0" hidden="1">'дод2'!$5:$8</definedName>
    <definedName name="Z_8A73F535_8732_49D4_9AB7_2B3508B59BED_.wvu.Rows" localSheetId="0" hidden="1">'дод2'!#REF!</definedName>
    <definedName name="Z_97C1028C_4471_4C1C_9637_67FD80F9F4AA_.wvu.PrintArea" localSheetId="0" hidden="1">'дод2'!$B$1:$Q$129</definedName>
    <definedName name="Z_97C1028C_4471_4C1C_9637_67FD80F9F4AA_.wvu.PrintTitles" localSheetId="0" hidden="1">'дод2'!$5:$8</definedName>
    <definedName name="Z_A821A792_EC5A_4DD5_BAF0_FABCD4A88232_.wvu.PrintArea" localSheetId="0" hidden="1">'дод2'!$B$1:$Q$129</definedName>
    <definedName name="Z_A821A792_EC5A_4DD5_BAF0_FABCD4A88232_.wvu.PrintTitles" localSheetId="0" hidden="1">'дод2'!$5:$8</definedName>
    <definedName name="_xlnm.Print_Titles" localSheetId="0">'дод2'!$5:$9</definedName>
    <definedName name="_xlnm.Print_Area" localSheetId="0">'дод2'!$B$1:$Q$130</definedName>
  </definedNames>
  <calcPr fullCalcOnLoad="1"/>
</workbook>
</file>

<file path=xl/sharedStrings.xml><?xml version="1.0" encoding="utf-8"?>
<sst xmlns="http://schemas.openxmlformats.org/spreadsheetml/2006/main" count="314" uniqueCount="251">
  <si>
    <t>1010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</si>
  <si>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</si>
  <si>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0828</t>
  </si>
  <si>
    <t>0320</t>
  </si>
  <si>
    <t>1040</t>
  </si>
  <si>
    <t>1090</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</si>
  <si>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</si>
  <si>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</si>
  <si>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</si>
  <si>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</si>
  <si>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</si>
  <si>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</si>
  <si>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</si>
  <si>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</si>
  <si>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</si>
  <si>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0960</t>
  </si>
  <si>
    <t>1070</t>
  </si>
  <si>
    <t>0950</t>
  </si>
  <si>
    <t>0990</t>
  </si>
  <si>
    <t>0490</t>
  </si>
  <si>
    <t>0100000</t>
  </si>
  <si>
    <t>0110000</t>
  </si>
  <si>
    <t>0111</t>
  </si>
  <si>
    <t>0829</t>
  </si>
  <si>
    <t>0133</t>
  </si>
  <si>
    <t>0824</t>
  </si>
  <si>
    <t>0830</t>
  </si>
  <si>
    <t>0810</t>
  </si>
  <si>
    <t>0731</t>
  </si>
  <si>
    <t>Багатопрофільна стаціонарна медична допомога населенню, з них:</t>
  </si>
  <si>
    <t>1020</t>
  </si>
  <si>
    <t>0921</t>
  </si>
  <si>
    <t>Компенсаційні виплати на пільговий проїзд автомобільним транспортом окремим категоріям громадян</t>
  </si>
  <si>
    <t>5031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</si>
  <si>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</si>
  <si>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</si>
  <si>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Надання пільг окремим категоріям громадян з оплати послуг зв’язку</t>
  </si>
  <si>
    <t>0456</t>
  </si>
  <si>
    <t>0110150</t>
  </si>
  <si>
    <t>0150</t>
  </si>
  <si>
    <t>2111</t>
  </si>
  <si>
    <t>8410</t>
  </si>
  <si>
    <t>Фінансова підтримка засобів масової інформації</t>
  </si>
  <si>
    <t>7693</t>
  </si>
  <si>
    <t>Інші заходи, пов'язані з економічною діяльністю</t>
  </si>
  <si>
    <t>8110</t>
  </si>
  <si>
    <t>0600000</t>
  </si>
  <si>
    <t>0610000</t>
  </si>
  <si>
    <t>Утримання та навчально-тренувальна робота комунальних дитячо-юнацьких спортивних шкіл</t>
  </si>
  <si>
    <t>Компенсаційні виплати за пільговий проїзд окремих категорій громадян на залізничному транспорті</t>
  </si>
  <si>
    <t>Забезпечення діяльності бібліотек</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</si>
  <si>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</si>
  <si>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</si>
  <si>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 xml:space="preserve">Підвищення кваліфікації, перепідготовка кадрів закладами післядипломної освіти </t>
  </si>
  <si>
    <t>Забезпечення діяльності інших закладів у сфері освіти</t>
  </si>
  <si>
    <t>Інші програми та заходи у сфері освіти</t>
  </si>
  <si>
    <t>7680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</si>
  <si>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</si>
  <si>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Інші заходи у сфері соціального захисту і соціального забезпечення</t>
  </si>
  <si>
    <t>0726</t>
  </si>
  <si>
    <t>Інші заходи в галузі культури і мистецтва</t>
  </si>
  <si>
    <t>3133</t>
  </si>
  <si>
    <t>Інші заходи та заклади молодіжної політики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</si>
  <si>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</si>
  <si>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</si>
  <si>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</si>
  <si>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усього</t>
  </si>
  <si>
    <t>у тому числі бюджет розвитку</t>
  </si>
  <si>
    <t xml:space="preserve"> (грн)</t>
  </si>
  <si>
    <t>Заходи із запобігання та ліквідації надзвичайних ситуацій та наслідків стихійного лиха</t>
  </si>
  <si>
    <t>за рахунок коштів освітньої субвенції з державного бюджету на здійснення переданих видатків у сфері освіти - на інклюзивно-ресурсні центри</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</si>
  <si>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</si>
  <si>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 рахунок освітньої субвенції з державного бюджету 2020 року</t>
  </si>
  <si>
    <t>(код бюджету)</t>
  </si>
  <si>
    <t>Надання позашкiльної освіти  закладами позашкiльно освiти, заходи iз позашкiльної роботи з дiтьми</t>
  </si>
  <si>
    <t>Надання спеціальної освіти мистецькими школами</t>
  </si>
  <si>
    <t>0620</t>
  </si>
  <si>
    <t>0160</t>
  </si>
  <si>
    <r>
      <t xml:space="preserve">Міська  рада </t>
    </r>
    <r>
      <rPr>
        <i/>
        <sz val="11"/>
        <rFont val="Times New Roman"/>
        <family val="1"/>
      </rPr>
      <t>(головний розпорядник)</t>
    </r>
  </si>
  <si>
    <r>
      <t xml:space="preserve">Міська рада </t>
    </r>
    <r>
      <rPr>
        <i/>
        <sz val="11"/>
        <rFont val="Times New Roman"/>
        <family val="1"/>
      </rPr>
      <t>(відповідальний виконавець)</t>
    </r>
    <r>
      <rPr>
        <b/>
        <sz val="11"/>
        <rFont val="Times New Roman"/>
        <family val="1"/>
      </rPr>
      <t xml:space="preserve"> </t>
    </r>
  </si>
  <si>
    <t>Організація та проведення громадських робіт</t>
  </si>
  <si>
    <t>1050</t>
  </si>
  <si>
    <t>Проведення навчально-тренувальних зборів і змагань з неолімпійських видів спорту</t>
  </si>
  <si>
    <t>Забезпечення діяльності водопровідно-каналізаційного господарства</t>
  </si>
  <si>
    <t>6013</t>
  </si>
  <si>
    <t>Організація благоустрою населених пунктів</t>
  </si>
  <si>
    <t>6030</t>
  </si>
  <si>
    <t>7130</t>
  </si>
  <si>
    <t>Здійснення заходів із землеустрою</t>
  </si>
  <si>
    <t>0421</t>
  </si>
  <si>
    <t>7461</t>
  </si>
  <si>
    <t>Утримання та розвиток автомобільних доріг та дорожньої інфраструктури за рахунок коштів місцевого бюджету</t>
  </si>
  <si>
    <t>Членські внески до асоціацій органів місцевого самоврядування</t>
  </si>
  <si>
    <t>Забезпечення діяльності місцевої пожежної охорони</t>
  </si>
  <si>
    <t>8130</t>
  </si>
  <si>
    <r>
      <t xml:space="preserve">Відділ освіти </t>
    </r>
    <r>
      <rPr>
        <i/>
        <sz val="11"/>
        <rFont val="Times New Roman"/>
        <family val="1"/>
      </rPr>
      <t>(головний розпорядник)</t>
    </r>
  </si>
  <si>
    <r>
      <t xml:space="preserve">Відділ освіти </t>
    </r>
    <r>
      <rPr>
        <i/>
        <sz val="11"/>
        <rFont val="Times New Roman"/>
        <family val="1"/>
      </rPr>
      <t>(відповідальний виконавець)</t>
    </r>
  </si>
  <si>
    <t>Надання дошкільної освіти</t>
  </si>
  <si>
    <t>0910</t>
  </si>
  <si>
    <t>1000000</t>
  </si>
  <si>
    <t>1010000</t>
  </si>
  <si>
    <r>
      <t xml:space="preserve">Відділ культури і туризму </t>
    </r>
    <r>
      <rPr>
        <i/>
        <sz val="11"/>
        <rFont val="Times New Roman"/>
        <family val="1"/>
      </rPr>
      <t>(головний розпорядник)</t>
    </r>
  </si>
  <si>
    <r>
      <t xml:space="preserve">Відділ культури і туризму </t>
    </r>
    <r>
      <rPr>
        <i/>
        <sz val="11"/>
        <rFont val="Times New Roman"/>
        <family val="1"/>
      </rPr>
      <t>(відповідальний виконавець)</t>
    </r>
  </si>
  <si>
    <t>Керівництво і управління у відповідній сфері у містах (місті Києві), селищах, селах, об’єднаних територіальних громадах</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</si>
  <si>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</si>
  <si>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</si>
  <si>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Секретар міської ради                                                                                                                                                     Ольга ТОПОРКОВА</t>
  </si>
  <si>
    <t>1014030</t>
  </si>
  <si>
    <t>1014040</t>
  </si>
  <si>
    <t>1014060</t>
  </si>
  <si>
    <t>1014082</t>
  </si>
  <si>
    <t>0112010</t>
  </si>
  <si>
    <t>0111010</t>
  </si>
  <si>
    <t>0112111</t>
  </si>
  <si>
    <t>0113032</t>
  </si>
  <si>
    <t>0113033</t>
  </si>
  <si>
    <t>0113035</t>
  </si>
  <si>
    <t>0113104</t>
  </si>
  <si>
    <t>0113133</t>
  </si>
  <si>
    <t>0113160</t>
  </si>
  <si>
    <t>0113242</t>
  </si>
  <si>
    <t>0113210</t>
  </si>
  <si>
    <t>0115012</t>
  </si>
  <si>
    <t>0115031</t>
  </si>
  <si>
    <t>0115061</t>
  </si>
  <si>
    <t>0116013</t>
  </si>
  <si>
    <t>0116030</t>
  </si>
  <si>
    <t>0117130</t>
  </si>
  <si>
    <t>0117461</t>
  </si>
  <si>
    <t>0117680</t>
  </si>
  <si>
    <t>0117693</t>
  </si>
  <si>
    <t>0118110</t>
  </si>
  <si>
    <t>0118130</t>
  </si>
  <si>
    <t>0118410</t>
  </si>
  <si>
    <t>0610160</t>
  </si>
  <si>
    <t>Заходи державної політики з питань дітей та їх соціального захисту</t>
  </si>
  <si>
    <t>0113112</t>
  </si>
  <si>
    <t xml:space="preserve">Програма розвитку КНП "Вовчанська ЦРЛ" на 2021 рік </t>
  </si>
  <si>
    <t>Програма розвитку первинної ланки медицини Вовчанської міської ради на 2021 рік</t>
  </si>
  <si>
    <t>Програма "Освіта Вовчанщини" на 2021 рік</t>
  </si>
  <si>
    <t>Програма проведення громадських робіт на території Вовчанської міської ради на 2021 рік</t>
  </si>
  <si>
    <t>Програма розвитку фізичної культури і спорту на 2021 рік</t>
  </si>
  <si>
    <t>Програма соціального захисту та соціального забезпечення населення на 2021 рік</t>
  </si>
  <si>
    <t>Програма організації пільгових перевезень автомобільним транспортом на території Вовчанської міської ради на 2016-2022 роки</t>
  </si>
  <si>
    <t>Програма поводження з безпритульними та домашніми тваринами на території Вовчанської міської ради на 2016-2022 роки</t>
  </si>
  <si>
    <t>Організаційне, інформаційно-аналітичне та матеріально-технічне забезпечення діяльності міської ради</t>
  </si>
  <si>
    <r>
      <t>РОЗПОДІЛ</t>
    </r>
    <r>
      <rPr>
        <b/>
        <sz val="14"/>
        <rFont val="Times New Roman"/>
        <family val="1"/>
      </rPr>
      <t xml:space="preserve">
видатків міського бюджету на 2021 рік </t>
    </r>
  </si>
  <si>
    <t>Резервний фонд місцевого бюджету</t>
  </si>
  <si>
    <t>8710</t>
  </si>
  <si>
    <t>1010160</t>
  </si>
  <si>
    <t>1011080</t>
  </si>
  <si>
    <t>0763</t>
  </si>
  <si>
    <t>Централізовані заходи з лікування хворих на цукровий та нецукровий діабет</t>
  </si>
  <si>
    <t>0112144</t>
  </si>
  <si>
    <t>1021</t>
  </si>
  <si>
    <t>0611021</t>
  </si>
  <si>
    <t xml:space="preserve">Надання загальної середньої освіти закладами загальної середньої освіти </t>
  </si>
  <si>
    <t>0611031</t>
  </si>
  <si>
    <t>1031</t>
  </si>
  <si>
    <t>0611070</t>
  </si>
  <si>
    <t>0611120</t>
  </si>
  <si>
    <t>1120</t>
  </si>
  <si>
    <t>0611141</t>
  </si>
  <si>
    <t>1141</t>
  </si>
  <si>
    <t>0611142</t>
  </si>
  <si>
    <t>1142</t>
  </si>
  <si>
    <t>1152</t>
  </si>
  <si>
    <t>0611152</t>
  </si>
  <si>
    <t>Забезпечення діяльності інклюзивно-ресурсних центрів за рахунок освітньої субвенції</t>
  </si>
  <si>
    <t>0111200</t>
  </si>
  <si>
    <t>1200</t>
  </si>
  <si>
    <t>Програма створення та використання місцевого матеріального резерву для запобігання та ліквідації наслідків надзвичайних ситуацій техногенного і природного характеру та їх наслідків на території Вовчанської міської ради на 2021 рік</t>
  </si>
  <si>
    <t>Програма діяльності Комунальної установи по утриманню трудового архіву та майна Вовчанської міської ради на 2021 рік</t>
  </si>
  <si>
    <t xml:space="preserve">Програма діяльності комунальної установи  "Редакція Вовчанського районного радіомовлення" на 2021 рік </t>
  </si>
  <si>
    <t>Програма використання коштів резервного фонду міського бюджету на 2021 рік</t>
  </si>
  <si>
    <t>Програма розвитку культури і туризму у Вовчанській міській громаді на 2021 рік</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</si>
  <si>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</si>
  <si>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0118340</t>
  </si>
  <si>
    <t>8340</t>
  </si>
  <si>
    <t>0540</t>
  </si>
  <si>
    <t>Природоохоронні заходи за рахунок цільових фондів</t>
  </si>
  <si>
    <t>Природоохоронна програма на 2021 рік</t>
  </si>
  <si>
    <t>Програма соціально - економічного розвитку на 2021 рік</t>
  </si>
  <si>
    <t>0611020</t>
  </si>
  <si>
    <t>Надання загальної середньої освіти за рахунок коштів місцевого бюджету</t>
  </si>
  <si>
    <t>0611030</t>
  </si>
  <si>
    <t>1030</t>
  </si>
  <si>
    <t>Надання загальної середньої освіти за рахунок освітньої субвенції</t>
  </si>
  <si>
    <t>0611140</t>
  </si>
  <si>
    <t>1140</t>
  </si>
  <si>
    <t>Інші програми, заклади та заходи у сфері освіти</t>
  </si>
  <si>
    <t>0611150</t>
  </si>
  <si>
    <t>1150</t>
  </si>
  <si>
    <t>Забезпечення діяльності інклюзивно-ресурсних центрів</t>
  </si>
  <si>
    <t>0112110</t>
  </si>
  <si>
    <t>2110</t>
  </si>
  <si>
    <t>Первинна медична допомога населенню</t>
  </si>
  <si>
    <t>Первинна медична допомога населенню, що надається центрами первинної медичної (медико-санітарної) допомоги</t>
  </si>
  <si>
    <t>0112140</t>
  </si>
  <si>
    <t>Програми і централізовані заходи у галузі охорони здоров'я</t>
  </si>
  <si>
    <t>0113030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</si>
  <si>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</si>
  <si>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</si>
  <si>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</si>
  <si>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0113130</t>
  </si>
  <si>
    <t>Реалізація державної політики у молодіжній сфері</t>
  </si>
  <si>
    <t>0113240</t>
  </si>
  <si>
    <t>Інші заклади та заходи</t>
  </si>
  <si>
    <t>0115010</t>
  </si>
  <si>
    <t>Проведення спортивної роботи в регіоні</t>
  </si>
  <si>
    <t>0115030</t>
  </si>
  <si>
    <t>5030</t>
  </si>
  <si>
    <t>Розвиток дитячо-юнацького та резервного спорту</t>
  </si>
  <si>
    <t>0115060</t>
  </si>
  <si>
    <t>5060</t>
  </si>
  <si>
    <t>Інші заходи з розвитку фізичної культури та спорту</t>
  </si>
  <si>
    <t>0116010</t>
  </si>
  <si>
    <t>6010</t>
  </si>
  <si>
    <t>Утримання та ефективна експлуатація об'єктів житлово-комунального господарства</t>
  </si>
  <si>
    <t>0117460</t>
  </si>
  <si>
    <t>7460</t>
  </si>
  <si>
    <t>Утримання та розвиток автомобільних доріг та дорожньої інфраструктури</t>
  </si>
  <si>
    <t>0117690</t>
  </si>
  <si>
    <t>7690</t>
  </si>
  <si>
    <t>Інша економічна діяльність</t>
  </si>
  <si>
    <t>1014080</t>
  </si>
  <si>
    <t>Інші заклади та заходи в галузі культури і мистецтва</t>
  </si>
  <si>
    <t>0611160</t>
  </si>
  <si>
    <t>1160</t>
  </si>
  <si>
    <t>Забезпечення діяльності центрів професійного розвитку педагогічних працівників</t>
  </si>
  <si>
    <t>0116012</t>
  </si>
  <si>
    <t>6012</t>
  </si>
  <si>
    <t>Забезпечення діяльності з виробництва, транспортування, постачання теплової енергії</t>
  </si>
  <si>
    <t>Підготував 
Начальник
фінансового відділу                                                                                                                                                              Ганна СТАРОДУБЕЦЬ</t>
  </si>
  <si>
    <t>3718710</t>
  </si>
  <si>
    <t>Додаток  3
до  рішення VIІ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2)</t>
  </si>
  <si>
    <t>Виконання інвестиційних проектів в рамках реалізації заходів, спрямованих на розвиток системи охорони здоровя у сільській місцевості</t>
  </si>
  <si>
    <t>0117367</t>
  </si>
  <si>
    <t>9750</t>
  </si>
  <si>
    <t>0180</t>
  </si>
  <si>
    <t>Субвенція з місцевого бюджету на співфінансування інвестеційних проектів</t>
  </si>
  <si>
    <t>0800000</t>
  </si>
  <si>
    <t>0810160</t>
  </si>
  <si>
    <t>0813032</t>
  </si>
  <si>
    <t>0813030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</si>
  <si>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</si>
  <si>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</si>
  <si>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0813160</t>
  </si>
  <si>
    <t>0813240</t>
  </si>
  <si>
    <t>0813242</t>
  </si>
  <si>
    <t>Програма економічного і соціального розвитку Вовчанської міської ради  співфінансування для реконструкції приймального відділення  комунального некомерційного підприємства «Вовчанська центральна районна лікарня» Вовчанської районної ради  Харківської області по вул. Шевченко, 28 в м. Вовчанськ, Вовчанського району, Харківської області (коригування)</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</si>
</sst>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s>
  <fonts count="21">
    <font>
      <sz val="10"/>
      <name val="Arial Cyr"/>
      <family val="0"/>
    </font>
    <font>
      <sz val="10"/>
      <name val="Helv"/>
      <family val="0"/>
    </font>
    <font>
      <sz val="10"/>
      <name val="Times New Roman"/>
      <family val="1"/>
    </font>
    <font>
      <sz val="11"/>
      <name val="Times New Roman"/>
      <family val="1"/>
    </font>
    <font>
      <b/>
      <sz val="18"/>
      <name val="Times New Roman"/>
      <family val="1"/>
    </font>
    <font>
      <b/>
      <sz val="14"/>
      <name val="Times New Roman"/>
      <family val="1"/>
    </font>
    <font>
      <sz val="8"/>
      <name val="Times New Roman"/>
      <family val="1"/>
    </font>
    <font>
      <sz val="12"/>
      <name val="Times New Roman"/>
      <family val="1"/>
    </font>
    <font>
      <b/>
      <sz val="11"/>
      <name val="Times New Roman"/>
      <family val="1"/>
    </font>
    <font>
      <sz val="8"/>
      <name val="Arial Cyr"/>
      <family val="0"/>
    </font>
    <font>
      <i/>
      <sz val="10"/>
      <name val="Times New Roman"/>
      <family val="1"/>
    </font>
    <font>
      <i/>
      <sz val="11"/>
      <name val="Times New Roman"/>
      <family val="1"/>
    </font>
    <font>
      <sz val="10"/>
      <color indexed="8"/>
      <name val="ARIAL"/>
      <family val="0"/>
    </font>
    <font>
      <b/>
      <sz val="10"/>
      <name val="Times New Roman"/>
      <family val="1"/>
    </font>
    <font>
      <b/>
      <sz val="12"/>
      <name val="Times New Roman"/>
      <family val="1"/>
    </font>
    <font>
      <sz val="10"/>
      <name val="Arial"/>
      <family val="2"/>
    </font>
    <font>
      <u val="single"/>
      <sz val="10.2"/>
      <color indexed="12"/>
      <name val="Arial Cyr"/>
      <family val="0"/>
    </font>
    <font>
      <u val="single"/>
      <sz val="10.2"/>
      <color indexed="36"/>
      <name val="Arial Cyr"/>
      <family val="0"/>
    </font>
    <font>
      <sz val="13"/>
      <name val="Times New Roman"/>
      <family val="1"/>
    </font>
    <font>
      <b/>
      <sz val="10"/>
      <name val="Arial Cyr"/>
      <family val="0"/>
    </font>
    <font>
      <sz val="12"/>
      <name val="Times New Roman Cyr"/>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6">
    <border>
      <left/>
      <right/>
      <top/>
      <bottom/>
      <diagonal/>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6">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1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0">
      <alignment vertical="top"/>
      <protection/>
    </xf>
    <xf numFmtId="0" fontId="0" fillId="0" borderId="0">
      <alignment/>
      <protection/>
    </xf>
    <xf numFmtId="0" fontId="0" fillId="0" borderId="0">
      <alignment/>
      <protection/>
    </xf>
    <xf numFmtId="0" fontId="17"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80">
    <xf numFmtId="0" fontId="0" fillId="0" borderId="0" xfId="0" applyAlignment="1">
      <alignment/>
    </xf>
    <xf numFmtId="0" fontId="2" fillId="0" borderId="1" xfId="0" applyFont="1" applyFill="1" applyBorder="1" applyAlignment="1">
      <alignment horizontal="center"/>
    </xf>
    <xf numFmtId="0" fontId="2" fillId="0" borderId="0" xfId="0" applyFont="1" applyFill="1" applyAlignment="1">
      <alignment/>
    </xf>
    <xf numFmtId="0" fontId="5" fillId="0" borderId="1" xfId="0" applyNumberFormat="1" applyFont="1" applyFill="1" applyBorder="1" applyAlignment="1" applyProtection="1">
      <alignment horizontal="center" vertical="top"/>
      <protection/>
    </xf>
    <xf numFmtId="0" fontId="5" fillId="0" borderId="0" xfId="0" applyNumberFormat="1" applyFont="1" applyFill="1" applyAlignment="1" applyProtection="1">
      <alignment horizontal="center"/>
      <protection/>
    </xf>
    <xf numFmtId="0" fontId="2" fillId="0" borderId="0" xfId="0" applyFont="1" applyFill="1" applyAlignment="1">
      <alignment horizontal="center"/>
    </xf>
    <xf numFmtId="0" fontId="2" fillId="0" borderId="2" xfId="0" applyNumberFormat="1" applyFont="1" applyFill="1" applyBorder="1" applyAlignment="1" applyProtection="1">
      <alignment horizontal="center" vertical="center" wrapText="1"/>
      <protection/>
    </xf>
    <xf numFmtId="0" fontId="13" fillId="0" borderId="0" xfId="0" applyFont="1" applyFill="1" applyAlignment="1">
      <alignment/>
    </xf>
    <xf numFmtId="0" fontId="2" fillId="0" borderId="0" xfId="0" applyFont="1" applyFill="1" applyBorder="1" applyAlignment="1">
      <alignment/>
    </xf>
    <xf numFmtId="0" fontId="7" fillId="0" borderId="0" xfId="0" applyFont="1" applyFill="1" applyBorder="1" applyAlignment="1">
      <alignment/>
    </xf>
    <xf numFmtId="0" fontId="2" fillId="0" borderId="0" xfId="0" applyFont="1" applyFill="1" applyBorder="1" applyAlignment="1">
      <alignment/>
    </xf>
    <xf numFmtId="49"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8" fillId="0" borderId="0" xfId="0" applyFont="1" applyFill="1" applyBorder="1" applyAlignment="1">
      <alignment/>
    </xf>
    <xf numFmtId="0" fontId="3" fillId="0" borderId="0" xfId="0" applyFont="1" applyFill="1" applyBorder="1" applyAlignment="1">
      <alignment/>
    </xf>
    <xf numFmtId="0" fontId="3" fillId="0" borderId="2" xfId="0" applyFont="1" applyFill="1" applyBorder="1" applyAlignment="1">
      <alignment/>
    </xf>
    <xf numFmtId="0" fontId="7" fillId="0" borderId="0" xfId="0" applyNumberFormat="1" applyFont="1" applyFill="1" applyBorder="1" applyAlignment="1" applyProtection="1">
      <alignment vertical="top"/>
      <protection/>
    </xf>
    <xf numFmtId="0" fontId="0" fillId="0" borderId="0" xfId="0" applyFont="1" applyFill="1" applyAlignment="1">
      <alignment horizontal="right"/>
    </xf>
    <xf numFmtId="49" fontId="8" fillId="0" borderId="2" xfId="0" applyNumberFormat="1" applyFont="1" applyFill="1" applyBorder="1" applyAlignment="1">
      <alignment horizontal="center" vertical="center" wrapText="1"/>
    </xf>
    <xf numFmtId="0" fontId="3" fillId="0" borderId="0" xfId="0" applyFont="1" applyFill="1" applyBorder="1" applyAlignment="1">
      <alignment/>
    </xf>
    <xf numFmtId="49" fontId="3" fillId="0" borderId="2" xfId="20" applyNumberFormat="1" applyFont="1" applyFill="1" applyBorder="1" applyAlignment="1">
      <alignment horizontal="center" vertical="center" wrapText="1"/>
      <protection/>
    </xf>
    <xf numFmtId="0" fontId="3" fillId="0" borderId="2" xfId="20" applyFont="1" applyFill="1" applyBorder="1" applyAlignment="1">
      <alignment horizontal="left" vertical="center" wrapText="1"/>
      <protection/>
    </xf>
    <xf numFmtId="0" fontId="2" fillId="0" borderId="1" xfId="0" applyFont="1" applyFill="1" applyBorder="1" applyAlignment="1">
      <alignment horizontal="left" wrapText="1"/>
    </xf>
    <xf numFmtId="49" fontId="3" fillId="0" borderId="2" xfId="0" applyNumberFormat="1" applyFont="1" applyFill="1" applyBorder="1" applyAlignment="1">
      <alignment horizontal="center" vertical="center" wrapText="1"/>
    </xf>
    <xf numFmtId="3" fontId="2" fillId="0" borderId="0" xfId="0" applyNumberFormat="1" applyFont="1" applyFill="1" applyAlignment="1">
      <alignment/>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14" fillId="0" borderId="0" xfId="0" applyNumberFormat="1" applyFont="1" applyFill="1" applyBorder="1" applyAlignment="1" applyProtection="1">
      <alignment vertical="top"/>
      <protection/>
    </xf>
    <xf numFmtId="3" fontId="7" fillId="0" borderId="2" xfId="0" applyNumberFormat="1" applyFont="1" applyFill="1" applyBorder="1" applyAlignment="1">
      <alignment horizontal="right" vertical="center"/>
    </xf>
    <xf numFmtId="0" fontId="8" fillId="0" borderId="2" xfId="0" applyFont="1" applyFill="1" applyBorder="1" applyAlignment="1">
      <alignment horizontal="left" vertical="center" wrapText="1"/>
    </xf>
    <xf numFmtId="0" fontId="8" fillId="0" borderId="2" xfId="0" applyFont="1" applyFill="1" applyBorder="1" applyAlignment="1">
      <alignment/>
    </xf>
    <xf numFmtId="0" fontId="3" fillId="0" borderId="0" xfId="0" applyFont="1" applyFill="1" applyBorder="1" applyAlignment="1">
      <alignment vertical="center"/>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49" fontId="3" fillId="0" borderId="2"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10" fillId="0" borderId="2" xfId="20" applyFont="1" applyFill="1" applyBorder="1" applyAlignment="1">
      <alignment horizontal="left" vertical="center" wrapText="1"/>
      <protection/>
    </xf>
    <xf numFmtId="49" fontId="8" fillId="0" borderId="2" xfId="0" applyNumberFormat="1" applyFont="1" applyFill="1" applyBorder="1" applyAlignment="1">
      <alignment horizontal="center" vertical="center"/>
    </xf>
    <xf numFmtId="0" fontId="3" fillId="0" borderId="2" xfId="0" applyFont="1" applyFill="1" applyBorder="1" applyAlignment="1">
      <alignment horizontal="left" vertical="center" wrapText="1"/>
    </xf>
    <xf numFmtId="3" fontId="14" fillId="0" borderId="2" xfId="19" applyNumberFormat="1" applyFont="1" applyFill="1" applyBorder="1" applyAlignment="1">
      <alignment horizontal="right" vertical="center"/>
      <protection/>
    </xf>
    <xf numFmtId="3" fontId="7" fillId="0" borderId="2" xfId="19" applyNumberFormat="1" applyFont="1" applyFill="1" applyBorder="1" applyAlignment="1">
      <alignment horizontal="right" vertical="center"/>
      <protection/>
    </xf>
    <xf numFmtId="3" fontId="14" fillId="0" borderId="2" xfId="19" applyNumberFormat="1" applyFont="1" applyFill="1" applyBorder="1" applyAlignment="1">
      <alignment horizontal="right" vertical="center"/>
      <protection/>
    </xf>
    <xf numFmtId="49" fontId="8" fillId="0" borderId="2" xfId="0" applyNumberFormat="1" applyFont="1" applyFill="1" applyBorder="1" applyAlignment="1">
      <alignment horizontal="center" vertical="center" wrapText="1"/>
    </xf>
    <xf numFmtId="49" fontId="8" fillId="0" borderId="2" xfId="20" applyNumberFormat="1" applyFont="1" applyFill="1" applyBorder="1" applyAlignment="1">
      <alignment horizontal="center" vertical="center" wrapText="1"/>
      <protection/>
    </xf>
    <xf numFmtId="49" fontId="8" fillId="0" borderId="2" xfId="0" applyNumberFormat="1" applyFont="1" applyFill="1" applyBorder="1" applyAlignment="1">
      <alignment horizontal="center" vertical="center" wrapText="1"/>
    </xf>
    <xf numFmtId="0" fontId="3" fillId="0" borderId="0" xfId="0" applyFont="1" applyFill="1" applyBorder="1" applyAlignment="1">
      <alignment wrapText="1"/>
    </xf>
    <xf numFmtId="0" fontId="11" fillId="0" borderId="2" xfId="0" applyFont="1" applyFill="1" applyBorder="1" applyAlignment="1">
      <alignment horizontal="left" vertical="center" wrapText="1"/>
    </xf>
    <xf numFmtId="3" fontId="7" fillId="0" borderId="2" xfId="19" applyNumberFormat="1" applyFont="1" applyFill="1" applyBorder="1" applyAlignment="1">
      <alignment horizontal="right" vertical="center"/>
      <protection/>
    </xf>
    <xf numFmtId="49" fontId="8"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18" fillId="0" borderId="0" xfId="0" applyFont="1" applyFill="1" applyAlignment="1">
      <alignment wrapText="1"/>
    </xf>
    <xf numFmtId="0" fontId="2" fillId="0" borderId="3" xfId="0" applyNumberFormat="1" applyFont="1" applyFill="1" applyBorder="1" applyAlignment="1" applyProtection="1">
      <alignment horizontal="center" vertical="center" wrapText="1"/>
      <protection/>
    </xf>
    <xf numFmtId="0" fontId="2" fillId="0" borderId="2" xfId="20" applyFont="1" applyFill="1" applyBorder="1" applyAlignment="1">
      <alignment horizontal="left" vertical="center" wrapText="1"/>
      <protection/>
    </xf>
    <xf numFmtId="0" fontId="8" fillId="0" borderId="2" xfId="20" applyFont="1" applyFill="1" applyBorder="1" applyAlignment="1">
      <alignment horizontal="left" vertical="center" wrapText="1"/>
      <protection/>
    </xf>
    <xf numFmtId="0" fontId="11" fillId="0" borderId="2" xfId="20" applyFont="1" applyFill="1" applyBorder="1" applyAlignment="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3" fillId="0" borderId="2" xfId="0" applyFont="1" applyFill="1" applyBorder="1" applyAlignment="1">
      <alignment horizontal="left" vertical="center" wrapText="1" shrinkToFit="1"/>
    </xf>
    <xf numFmtId="0" fontId="3" fillId="0" borderId="2" xfId="0" applyFont="1" applyFill="1" applyBorder="1" applyAlignment="1">
      <alignment vertical="center" wrapText="1"/>
    </xf>
    <xf numFmtId="0" fontId="5" fillId="0" borderId="0" xfId="0" applyNumberFormat="1" applyFont="1" applyFill="1" applyBorder="1" applyAlignment="1" applyProtection="1">
      <alignment horizontal="center" vertical="top" wrapText="1"/>
      <protection/>
    </xf>
    <xf numFmtId="4" fontId="19" fillId="2" borderId="2" xfId="21" applyNumberFormat="1" applyFont="1" applyFill="1" applyBorder="1" applyAlignment="1">
      <alignment vertical="center" wrapText="1"/>
      <protection/>
    </xf>
    <xf numFmtId="49" fontId="8" fillId="3" borderId="2" xfId="0" applyNumberFormat="1"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2" xfId="20" applyFont="1" applyFill="1" applyBorder="1" applyAlignment="1">
      <alignment horizontal="left" vertical="center" wrapText="1"/>
      <protection/>
    </xf>
    <xf numFmtId="0" fontId="11" fillId="0" borderId="2" xfId="0" applyFont="1" applyFill="1" applyBorder="1" applyAlignment="1">
      <alignment horizontal="left" vertical="center" wrapText="1"/>
    </xf>
    <xf numFmtId="0" fontId="3" fillId="0" borderId="1" xfId="0" applyNumberFormat="1" applyFont="1" applyFill="1" applyBorder="1" applyAlignment="1" applyProtection="1">
      <alignment horizontal="center"/>
      <protection/>
    </xf>
    <xf numFmtId="0" fontId="6" fillId="0" borderId="1" xfId="0" applyNumberFormat="1" applyFont="1" applyFill="1" applyBorder="1" applyAlignment="1" applyProtection="1">
      <alignment horizontal="center" vertical="top"/>
      <protection/>
    </xf>
    <xf numFmtId="0" fontId="20" fillId="0" borderId="0" xfId="0" applyFont="1" applyFill="1" applyAlignment="1">
      <alignment horizontal="left" vertical="center" wrapText="1"/>
    </xf>
    <xf numFmtId="0" fontId="7" fillId="0" borderId="0" xfId="0" applyFont="1" applyFill="1" applyAlignment="1">
      <alignment horizontal="left" wrapText="1"/>
    </xf>
    <xf numFmtId="0" fontId="7"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18" fillId="0" borderId="0" xfId="0" applyFont="1" applyFill="1" applyAlignment="1">
      <alignment horizontal="left" wrapText="1"/>
    </xf>
    <xf numFmtId="0" fontId="18" fillId="0" borderId="0" xfId="0" applyFont="1" applyFill="1" applyAlignment="1">
      <alignment horizontal="left"/>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6"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vertical="center" wrapText="1"/>
      <protection/>
    </xf>
  </cellXfs>
  <cellStyles count="12">
    <cellStyle name="Normal" xfId="0"/>
    <cellStyle name="Excel Built-in Normal" xfId="15"/>
    <cellStyle name="Hyperlink" xfId="16"/>
    <cellStyle name="Currency" xfId="17"/>
    <cellStyle name="Currency [0]" xfId="18"/>
    <cellStyle name="Звичайний_Додаток _ 3 зм_ни 4575" xfId="19"/>
    <cellStyle name="Обычный_28" xfId="20"/>
    <cellStyle name="Обычный_дод3" xfId="21"/>
    <cellStyle name="Followed Hyperlink" xfId="22"/>
    <cellStyle name="Percent" xfId="23"/>
    <cellStyle name="Comma" xfId="24"/>
    <cellStyle name="Comm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35"/>
  <sheetViews>
    <sheetView showZeros="0" tabSelected="1" view="pageBreakPreview" zoomScaleSheetLayoutView="100" workbookViewId="0" topLeftCell="B5">
      <pane xSplit="4" ySplit="5" topLeftCell="I120" activePane="bottomRight" state="frozen"/>
      <selection pane="topLeft" activeCell="B5" sqref="B5"/>
      <selection pane="topRight" activeCell="F5" sqref="F5"/>
      <selection pane="bottomLeft" activeCell="B10" sqref="B10"/>
      <selection pane="bottomRight" activeCell="Q126" sqref="Q126"/>
    </sheetView>
  </sheetViews>
  <sheetFormatPr defaultColWidth="9.00390625" defaultRowHeight="12.75"/>
  <cols>
    <col min="1" max="1" width="9.125" style="10" customWidth="1"/>
    <col min="2" max="2" width="10.125" style="7" customWidth="1"/>
    <col min="3" max="3" width="8.375" style="2" customWidth="1"/>
    <col min="4" max="4" width="7.125" style="2" customWidth="1"/>
    <col min="5" max="5" width="53.75390625" style="2" customWidth="1"/>
    <col min="6" max="6" width="14.875" style="2" customWidth="1"/>
    <col min="7" max="7" width="16.875" style="2" customWidth="1"/>
    <col min="8" max="8" width="15.00390625" style="2" customWidth="1"/>
    <col min="9" max="9" width="14.125" style="2" customWidth="1"/>
    <col min="10" max="10" width="11.875" style="2" customWidth="1"/>
    <col min="11" max="12" width="13.25390625" style="2" customWidth="1"/>
    <col min="13" max="13" width="14.25390625" style="2" customWidth="1"/>
    <col min="14" max="15" width="11.75390625" style="2" customWidth="1"/>
    <col min="16" max="16" width="13.00390625" style="2" customWidth="1"/>
    <col min="17" max="17" width="14.625" style="2" customWidth="1"/>
    <col min="18" max="16384" width="9.125" style="10" customWidth="1"/>
  </cols>
  <sheetData>
    <row r="1" spans="2:17" s="9" customFormat="1" ht="111.75" customHeight="1">
      <c r="B1" s="27"/>
      <c r="C1" s="16"/>
      <c r="D1" s="16"/>
      <c r="E1" s="16"/>
      <c r="F1" s="16"/>
      <c r="G1" s="16"/>
      <c r="H1" s="16"/>
      <c r="I1" s="16"/>
      <c r="J1" s="16"/>
      <c r="K1" s="16"/>
      <c r="L1" s="16"/>
      <c r="M1" s="16"/>
      <c r="N1" s="66" t="s">
        <v>235</v>
      </c>
      <c r="O1" s="66"/>
      <c r="P1" s="66"/>
      <c r="Q1" s="66"/>
    </row>
    <row r="2" spans="2:17" ht="45" customHeight="1">
      <c r="B2" s="75" t="s">
        <v>146</v>
      </c>
      <c r="C2" s="76"/>
      <c r="D2" s="76"/>
      <c r="E2" s="76"/>
      <c r="F2" s="76"/>
      <c r="G2" s="76"/>
      <c r="H2" s="76"/>
      <c r="I2" s="76"/>
      <c r="J2" s="76"/>
      <c r="K2" s="76"/>
      <c r="L2" s="76"/>
      <c r="M2" s="76"/>
      <c r="N2" s="76"/>
      <c r="O2" s="76"/>
      <c r="P2" s="76"/>
      <c r="Q2" s="76"/>
    </row>
    <row r="3" spans="2:17" ht="45" customHeight="1">
      <c r="B3" s="64">
        <v>20535000000</v>
      </c>
      <c r="C3" s="64"/>
      <c r="D3" s="58"/>
      <c r="E3" s="58"/>
      <c r="F3" s="58"/>
      <c r="G3" s="58"/>
      <c r="H3" s="58"/>
      <c r="I3" s="58"/>
      <c r="J3" s="58"/>
      <c r="K3" s="58"/>
      <c r="L3" s="58"/>
      <c r="M3" s="58"/>
      <c r="N3" s="58"/>
      <c r="O3" s="58"/>
      <c r="P3" s="58"/>
      <c r="Q3" s="58"/>
    </row>
    <row r="4" spans="2:17" ht="18.75">
      <c r="B4" s="65" t="s">
        <v>73</v>
      </c>
      <c r="C4" s="65"/>
      <c r="D4" s="1"/>
      <c r="E4" s="22"/>
      <c r="F4" s="1"/>
      <c r="G4" s="1"/>
      <c r="H4" s="3"/>
      <c r="I4" s="1"/>
      <c r="J4" s="1"/>
      <c r="K4" s="4"/>
      <c r="L4" s="4"/>
      <c r="M4" s="5"/>
      <c r="N4" s="5"/>
      <c r="O4" s="5"/>
      <c r="P4" s="5"/>
      <c r="Q4" s="17" t="s">
        <v>68</v>
      </c>
    </row>
    <row r="5" spans="2:17" s="8" customFormat="1" ht="21.75" customHeight="1">
      <c r="B5" s="77" t="s">
        <v>63</v>
      </c>
      <c r="C5" s="77" t="s">
        <v>64</v>
      </c>
      <c r="D5" s="77" t="s">
        <v>65</v>
      </c>
      <c r="E5" s="69" t="s">
        <v>71</v>
      </c>
      <c r="F5" s="68" t="s">
        <v>6</v>
      </c>
      <c r="G5" s="68"/>
      <c r="H5" s="68"/>
      <c r="I5" s="68"/>
      <c r="J5" s="68"/>
      <c r="K5" s="68" t="s">
        <v>7</v>
      </c>
      <c r="L5" s="68"/>
      <c r="M5" s="68"/>
      <c r="N5" s="68"/>
      <c r="O5" s="68"/>
      <c r="P5" s="68"/>
      <c r="Q5" s="79" t="s">
        <v>8</v>
      </c>
    </row>
    <row r="6" spans="2:17" s="8" customFormat="1" ht="16.5" customHeight="1">
      <c r="B6" s="77"/>
      <c r="C6" s="77"/>
      <c r="D6" s="77"/>
      <c r="E6" s="69"/>
      <c r="F6" s="69" t="s">
        <v>66</v>
      </c>
      <c r="G6" s="69" t="s">
        <v>10</v>
      </c>
      <c r="H6" s="69" t="s">
        <v>11</v>
      </c>
      <c r="I6" s="69"/>
      <c r="J6" s="69" t="s">
        <v>12</v>
      </c>
      <c r="K6" s="69" t="s">
        <v>66</v>
      </c>
      <c r="L6" s="72" t="s">
        <v>67</v>
      </c>
      <c r="M6" s="69" t="s">
        <v>10</v>
      </c>
      <c r="N6" s="69" t="s">
        <v>11</v>
      </c>
      <c r="O6" s="69"/>
      <c r="P6" s="69" t="s">
        <v>12</v>
      </c>
      <c r="Q6" s="79"/>
    </row>
    <row r="7" spans="2:17" s="8" customFormat="1" ht="20.25" customHeight="1">
      <c r="B7" s="77"/>
      <c r="C7" s="77"/>
      <c r="D7" s="77"/>
      <c r="E7" s="69"/>
      <c r="F7" s="69"/>
      <c r="G7" s="69"/>
      <c r="H7" s="69" t="s">
        <v>13</v>
      </c>
      <c r="I7" s="69" t="s">
        <v>14</v>
      </c>
      <c r="J7" s="69"/>
      <c r="K7" s="69"/>
      <c r="L7" s="73"/>
      <c r="M7" s="69"/>
      <c r="N7" s="69" t="s">
        <v>13</v>
      </c>
      <c r="O7" s="69" t="s">
        <v>14</v>
      </c>
      <c r="P7" s="69"/>
      <c r="Q7" s="79"/>
    </row>
    <row r="8" spans="2:17" s="8" customFormat="1" ht="54.75" customHeight="1">
      <c r="B8" s="78"/>
      <c r="C8" s="78"/>
      <c r="D8" s="77"/>
      <c r="E8" s="69"/>
      <c r="F8" s="69"/>
      <c r="G8" s="69"/>
      <c r="H8" s="69"/>
      <c r="I8" s="69"/>
      <c r="J8" s="69"/>
      <c r="K8" s="69"/>
      <c r="L8" s="74"/>
      <c r="M8" s="69"/>
      <c r="N8" s="69"/>
      <c r="O8" s="69"/>
      <c r="P8" s="69"/>
      <c r="Q8" s="79"/>
    </row>
    <row r="9" spans="2:17" s="8" customFormat="1" ht="21" customHeight="1">
      <c r="B9" s="6">
        <v>1</v>
      </c>
      <c r="C9" s="6">
        <v>2</v>
      </c>
      <c r="D9" s="6">
        <v>3</v>
      </c>
      <c r="E9" s="6">
        <v>4</v>
      </c>
      <c r="F9" s="6">
        <v>5</v>
      </c>
      <c r="G9" s="6">
        <v>6</v>
      </c>
      <c r="H9" s="6">
        <v>7</v>
      </c>
      <c r="I9" s="6">
        <v>8</v>
      </c>
      <c r="J9" s="6">
        <v>9</v>
      </c>
      <c r="K9" s="6">
        <v>10</v>
      </c>
      <c r="L9" s="51">
        <v>11</v>
      </c>
      <c r="M9" s="6">
        <v>12</v>
      </c>
      <c r="N9" s="6">
        <v>13</v>
      </c>
      <c r="O9" s="6">
        <v>14</v>
      </c>
      <c r="P9" s="6">
        <v>15</v>
      </c>
      <c r="Q9" s="6">
        <v>16</v>
      </c>
    </row>
    <row r="10" spans="2:17" s="31" customFormat="1" ht="21" customHeight="1">
      <c r="B10" s="18" t="s">
        <v>20</v>
      </c>
      <c r="C10" s="18"/>
      <c r="D10" s="18"/>
      <c r="E10" s="29" t="s">
        <v>78</v>
      </c>
      <c r="F10" s="39">
        <f aca="true" t="shared" si="0" ref="F10:Q10">F11</f>
        <v>107888274</v>
      </c>
      <c r="G10" s="39">
        <f t="shared" si="0"/>
        <v>100476374</v>
      </c>
      <c r="H10" s="39">
        <f t="shared" si="0"/>
        <v>58149900</v>
      </c>
      <c r="I10" s="39">
        <f t="shared" si="0"/>
        <v>5114250</v>
      </c>
      <c r="J10" s="39">
        <f t="shared" si="0"/>
        <v>7411900</v>
      </c>
      <c r="K10" s="39">
        <f t="shared" si="0"/>
        <v>8180770</v>
      </c>
      <c r="L10" s="39">
        <f t="shared" si="0"/>
        <v>6486170</v>
      </c>
      <c r="M10" s="39">
        <f t="shared" si="0"/>
        <v>1694600</v>
      </c>
      <c r="N10" s="39">
        <f t="shared" si="0"/>
        <v>91900</v>
      </c>
      <c r="O10" s="39">
        <f t="shared" si="0"/>
        <v>2800</v>
      </c>
      <c r="P10" s="39">
        <f t="shared" si="0"/>
        <v>6486170</v>
      </c>
      <c r="Q10" s="39">
        <f t="shared" si="0"/>
        <v>116069044</v>
      </c>
    </row>
    <row r="11" spans="2:17" s="19" customFormat="1" ht="15.75">
      <c r="B11" s="18" t="s">
        <v>21</v>
      </c>
      <c r="C11" s="18"/>
      <c r="D11" s="18"/>
      <c r="E11" s="29" t="s">
        <v>79</v>
      </c>
      <c r="F11" s="39">
        <f>F12+F13+F15+F18+F23+F25+F27+F30+F34+F36+F38+F41+F44+F47+F50+F55+F57+F60+F63+F64+F66+F68+F70+F73+F75+F31+F21+F14+F53+F61</f>
        <v>107888274</v>
      </c>
      <c r="G11" s="39">
        <f aca="true" t="shared" si="1" ref="G11:Q11">G12+G13+G15+G18+G23+G25+G27+G30+G34+G36+G38+G41+G44+G47+G50+G55+G57+G60+G63+G64+G66+G68+G70+G73+G75+G31+G21+G14+G53+G61+G71</f>
        <v>100476374</v>
      </c>
      <c r="H11" s="39">
        <f t="shared" si="1"/>
        <v>58149900</v>
      </c>
      <c r="I11" s="39">
        <f t="shared" si="1"/>
        <v>5114250</v>
      </c>
      <c r="J11" s="39">
        <f t="shared" si="1"/>
        <v>7411900</v>
      </c>
      <c r="K11" s="39">
        <f t="shared" si="1"/>
        <v>8180770</v>
      </c>
      <c r="L11" s="39">
        <f t="shared" si="1"/>
        <v>6486170</v>
      </c>
      <c r="M11" s="39">
        <f t="shared" si="1"/>
        <v>1694600</v>
      </c>
      <c r="N11" s="39">
        <f t="shared" si="1"/>
        <v>91900</v>
      </c>
      <c r="O11" s="39">
        <f t="shared" si="1"/>
        <v>2800</v>
      </c>
      <c r="P11" s="39">
        <f t="shared" si="1"/>
        <v>6486170</v>
      </c>
      <c r="Q11" s="39">
        <f t="shared" si="1"/>
        <v>116069044</v>
      </c>
    </row>
    <row r="12" spans="1:17" s="19" customFormat="1" ht="30">
      <c r="A12" s="19">
        <v>10116</v>
      </c>
      <c r="B12" s="18" t="s">
        <v>38</v>
      </c>
      <c r="C12" s="25" t="s">
        <v>39</v>
      </c>
      <c r="D12" s="25" t="s">
        <v>22</v>
      </c>
      <c r="E12" s="32" t="s">
        <v>145</v>
      </c>
      <c r="F12" s="39">
        <f aca="true" t="shared" si="2" ref="F12:F111">G12+J12</f>
        <v>29176464</v>
      </c>
      <c r="G12" s="40">
        <f>29603270+359000-785806</f>
        <v>29176464</v>
      </c>
      <c r="H12" s="40">
        <f>23424100-644100</f>
        <v>22780000</v>
      </c>
      <c r="I12" s="40"/>
      <c r="J12" s="40"/>
      <c r="K12" s="39">
        <f aca="true" t="shared" si="3" ref="K12:K109">M12+P12</f>
        <v>136170</v>
      </c>
      <c r="L12" s="40">
        <f>187500-51330</f>
        <v>136170</v>
      </c>
      <c r="M12" s="40"/>
      <c r="N12" s="40"/>
      <c r="O12" s="40"/>
      <c r="P12" s="40">
        <f>187500-51330</f>
        <v>136170</v>
      </c>
      <c r="Q12" s="39">
        <f aca="true" t="shared" si="4" ref="Q12:Q111">F12+K12</f>
        <v>29312634</v>
      </c>
    </row>
    <row r="13" spans="2:17" s="19" customFormat="1" ht="15.75">
      <c r="B13" s="42" t="s">
        <v>112</v>
      </c>
      <c r="C13" s="23" t="s">
        <v>0</v>
      </c>
      <c r="D13" s="23" t="s">
        <v>98</v>
      </c>
      <c r="E13" s="32" t="s">
        <v>97</v>
      </c>
      <c r="F13" s="39">
        <f t="shared" si="2"/>
        <v>30951550</v>
      </c>
      <c r="G13" s="47">
        <f>30795300+156250</f>
        <v>30951550</v>
      </c>
      <c r="H13" s="47">
        <v>20355000</v>
      </c>
      <c r="I13" s="47">
        <f>2551300+156250</f>
        <v>2707550</v>
      </c>
      <c r="J13" s="47"/>
      <c r="K13" s="39">
        <f t="shared" si="3"/>
        <v>1381800</v>
      </c>
      <c r="L13" s="47"/>
      <c r="M13" s="47">
        <v>1381800</v>
      </c>
      <c r="N13" s="47"/>
      <c r="O13" s="47"/>
      <c r="P13" s="47"/>
      <c r="Q13" s="39">
        <f t="shared" si="4"/>
        <v>32333350</v>
      </c>
    </row>
    <row r="14" spans="2:17" s="19" customFormat="1" ht="45">
      <c r="B14" s="42" t="s">
        <v>169</v>
      </c>
      <c r="C14" s="23" t="s">
        <v>170</v>
      </c>
      <c r="D14" s="23" t="s">
        <v>18</v>
      </c>
      <c r="E14" s="32" t="s">
        <v>176</v>
      </c>
      <c r="F14" s="39">
        <f t="shared" si="2"/>
        <v>48592</v>
      </c>
      <c r="G14" s="47">
        <f>34151+14441</f>
        <v>48592</v>
      </c>
      <c r="H14" s="47"/>
      <c r="I14" s="47"/>
      <c r="J14" s="47"/>
      <c r="K14" s="39">
        <f t="shared" si="3"/>
        <v>0</v>
      </c>
      <c r="L14" s="47"/>
      <c r="M14" s="47"/>
      <c r="N14" s="47"/>
      <c r="O14" s="47"/>
      <c r="P14" s="47"/>
      <c r="Q14" s="39">
        <f t="shared" si="4"/>
        <v>48592</v>
      </c>
    </row>
    <row r="15" spans="1:17" s="19" customFormat="1" ht="30">
      <c r="A15" s="19">
        <v>80101</v>
      </c>
      <c r="B15" s="42" t="s">
        <v>111</v>
      </c>
      <c r="C15" s="34">
        <v>2010</v>
      </c>
      <c r="D15" s="34" t="s">
        <v>28</v>
      </c>
      <c r="E15" s="26" t="s">
        <v>29</v>
      </c>
      <c r="F15" s="39">
        <f t="shared" si="2"/>
        <v>5446700</v>
      </c>
      <c r="G15" s="47">
        <f>G16</f>
        <v>5446700</v>
      </c>
      <c r="H15" s="47">
        <f>H16</f>
        <v>0</v>
      </c>
      <c r="I15" s="47">
        <f>I16</f>
        <v>0</v>
      </c>
      <c r="J15" s="47">
        <f>J16</f>
        <v>0</v>
      </c>
      <c r="K15" s="39">
        <f t="shared" si="3"/>
        <v>0</v>
      </c>
      <c r="L15" s="47">
        <f>L16</f>
        <v>0</v>
      </c>
      <c r="M15" s="47">
        <f>M16</f>
        <v>0</v>
      </c>
      <c r="N15" s="47">
        <f>N16</f>
        <v>0</v>
      </c>
      <c r="O15" s="47">
        <f>O16</f>
        <v>0</v>
      </c>
      <c r="P15" s="47">
        <f>P16</f>
        <v>0</v>
      </c>
      <c r="Q15" s="39">
        <f t="shared" si="4"/>
        <v>5446700</v>
      </c>
    </row>
    <row r="16" spans="2:17" s="19" customFormat="1" ht="21.75" customHeight="1">
      <c r="B16" s="42"/>
      <c r="C16" s="34"/>
      <c r="D16" s="34"/>
      <c r="E16" s="36" t="s">
        <v>137</v>
      </c>
      <c r="F16" s="39">
        <f t="shared" si="2"/>
        <v>5446700</v>
      </c>
      <c r="G16" s="47">
        <f>4846200+550500+50000</f>
        <v>5446700</v>
      </c>
      <c r="H16" s="47"/>
      <c r="I16" s="47"/>
      <c r="J16" s="47"/>
      <c r="K16" s="39">
        <f t="shared" si="3"/>
        <v>0</v>
      </c>
      <c r="L16" s="47"/>
      <c r="M16" s="47"/>
      <c r="N16" s="47"/>
      <c r="O16" s="47"/>
      <c r="P16" s="47"/>
      <c r="Q16" s="39">
        <f t="shared" si="4"/>
        <v>5446700</v>
      </c>
    </row>
    <row r="17" spans="2:17" s="19" customFormat="1" ht="21.75" customHeight="1">
      <c r="B17" s="42" t="s">
        <v>194</v>
      </c>
      <c r="C17" s="34" t="s">
        <v>195</v>
      </c>
      <c r="D17" s="34"/>
      <c r="E17" s="26" t="s">
        <v>196</v>
      </c>
      <c r="F17" s="39">
        <f>F18</f>
        <v>3559000</v>
      </c>
      <c r="G17" s="40">
        <f aca="true" t="shared" si="5" ref="G17:P17">G18</f>
        <v>3559000</v>
      </c>
      <c r="H17" s="40">
        <f t="shared" si="5"/>
        <v>0</v>
      </c>
      <c r="I17" s="40">
        <f t="shared" si="5"/>
        <v>0</v>
      </c>
      <c r="J17" s="40">
        <f t="shared" si="5"/>
        <v>0</v>
      </c>
      <c r="K17" s="39">
        <f t="shared" si="5"/>
        <v>0</v>
      </c>
      <c r="L17" s="40">
        <f t="shared" si="5"/>
        <v>0</v>
      </c>
      <c r="M17" s="40">
        <f t="shared" si="5"/>
        <v>0</v>
      </c>
      <c r="N17" s="40">
        <f t="shared" si="5"/>
        <v>0</v>
      </c>
      <c r="O17" s="40">
        <f t="shared" si="5"/>
        <v>0</v>
      </c>
      <c r="P17" s="40">
        <f t="shared" si="5"/>
        <v>0</v>
      </c>
      <c r="Q17" s="39">
        <f t="shared" si="4"/>
        <v>3559000</v>
      </c>
    </row>
    <row r="18" spans="1:17" s="19" customFormat="1" ht="45">
      <c r="A18" s="19">
        <v>80800</v>
      </c>
      <c r="B18" s="42" t="s">
        <v>113</v>
      </c>
      <c r="C18" s="34" t="s">
        <v>40</v>
      </c>
      <c r="D18" s="34" t="s">
        <v>59</v>
      </c>
      <c r="E18" s="26" t="s">
        <v>197</v>
      </c>
      <c r="F18" s="39">
        <f t="shared" si="2"/>
        <v>3559000</v>
      </c>
      <c r="G18" s="47">
        <f>G19</f>
        <v>3559000</v>
      </c>
      <c r="H18" s="47">
        <f>H19</f>
        <v>0</v>
      </c>
      <c r="I18" s="47">
        <f>I19</f>
        <v>0</v>
      </c>
      <c r="J18" s="47">
        <f>J19</f>
        <v>0</v>
      </c>
      <c r="K18" s="39">
        <f t="shared" si="3"/>
        <v>0</v>
      </c>
      <c r="L18" s="47">
        <f>L19</f>
        <v>0</v>
      </c>
      <c r="M18" s="47">
        <f>M19</f>
        <v>0</v>
      </c>
      <c r="N18" s="47">
        <f>N19</f>
        <v>0</v>
      </c>
      <c r="O18" s="47">
        <f>O19</f>
        <v>0</v>
      </c>
      <c r="P18" s="47">
        <f>P19</f>
        <v>0</v>
      </c>
      <c r="Q18" s="39">
        <f t="shared" si="4"/>
        <v>3559000</v>
      </c>
    </row>
    <row r="19" spans="2:17" s="19" customFormat="1" ht="30" customHeight="1">
      <c r="B19" s="35"/>
      <c r="C19" s="33"/>
      <c r="D19" s="34"/>
      <c r="E19" s="36" t="s">
        <v>138</v>
      </c>
      <c r="F19" s="39">
        <f t="shared" si="2"/>
        <v>3559000</v>
      </c>
      <c r="G19" s="47">
        <f>2554100+1125000-250100+130000</f>
        <v>3559000</v>
      </c>
      <c r="H19" s="47"/>
      <c r="I19" s="47"/>
      <c r="J19" s="47"/>
      <c r="K19" s="39">
        <f t="shared" si="3"/>
        <v>0</v>
      </c>
      <c r="L19" s="47"/>
      <c r="M19" s="47"/>
      <c r="N19" s="47"/>
      <c r="O19" s="47"/>
      <c r="P19" s="47"/>
      <c r="Q19" s="39">
        <f t="shared" si="4"/>
        <v>3559000</v>
      </c>
    </row>
    <row r="20" spans="2:17" s="19" customFormat="1" ht="30" customHeight="1">
      <c r="B20" s="42" t="s">
        <v>198</v>
      </c>
      <c r="C20" s="33">
        <v>2140</v>
      </c>
      <c r="D20" s="34"/>
      <c r="E20" s="56" t="s">
        <v>199</v>
      </c>
      <c r="F20" s="39">
        <f>F21</f>
        <v>983018</v>
      </c>
      <c r="G20" s="40">
        <f aca="true" t="shared" si="6" ref="G20:P20">G21</f>
        <v>983018</v>
      </c>
      <c r="H20" s="40">
        <f t="shared" si="6"/>
        <v>0</v>
      </c>
      <c r="I20" s="40">
        <f t="shared" si="6"/>
        <v>0</v>
      </c>
      <c r="J20" s="40">
        <f t="shared" si="6"/>
        <v>0</v>
      </c>
      <c r="K20" s="39">
        <f t="shared" si="6"/>
        <v>0</v>
      </c>
      <c r="L20" s="40">
        <f t="shared" si="6"/>
        <v>0</v>
      </c>
      <c r="M20" s="40">
        <f t="shared" si="6"/>
        <v>0</v>
      </c>
      <c r="N20" s="40">
        <f t="shared" si="6"/>
        <v>0</v>
      </c>
      <c r="O20" s="40">
        <f t="shared" si="6"/>
        <v>0</v>
      </c>
      <c r="P20" s="40">
        <f t="shared" si="6"/>
        <v>0</v>
      </c>
      <c r="Q20" s="39">
        <f t="shared" si="4"/>
        <v>983018</v>
      </c>
    </row>
    <row r="21" spans="2:17" s="19" customFormat="1" ht="30" customHeight="1">
      <c r="B21" s="42" t="s">
        <v>153</v>
      </c>
      <c r="C21" s="33">
        <v>2144</v>
      </c>
      <c r="D21" s="34" t="s">
        <v>151</v>
      </c>
      <c r="E21" s="56" t="s">
        <v>152</v>
      </c>
      <c r="F21" s="39">
        <f t="shared" si="2"/>
        <v>983018</v>
      </c>
      <c r="G21" s="47">
        <f>1166090-183072</f>
        <v>983018</v>
      </c>
      <c r="H21" s="47"/>
      <c r="I21" s="47"/>
      <c r="J21" s="47"/>
      <c r="K21" s="39">
        <f t="shared" si="3"/>
        <v>0</v>
      </c>
      <c r="L21" s="47"/>
      <c r="M21" s="47"/>
      <c r="N21" s="47"/>
      <c r="O21" s="47"/>
      <c r="P21" s="47"/>
      <c r="Q21" s="39">
        <f t="shared" si="4"/>
        <v>983018</v>
      </c>
    </row>
    <row r="22" spans="2:17" s="19" customFormat="1" ht="60.75" customHeight="1">
      <c r="B22" s="42" t="s">
        <v>200</v>
      </c>
      <c r="C22" s="33">
        <v>3030</v>
      </c>
      <c r="D22" s="34"/>
      <c r="E22" s="56" t="s">
        <v>201</v>
      </c>
      <c r="F22" s="39">
        <f>F23+F25+F27</f>
        <v>836700</v>
      </c>
      <c r="G22" s="40">
        <f aca="true" t="shared" si="7" ref="G22:P22">G23+G25+G27</f>
        <v>836700</v>
      </c>
      <c r="H22" s="40">
        <f t="shared" si="7"/>
        <v>0</v>
      </c>
      <c r="I22" s="40">
        <f t="shared" si="7"/>
        <v>0</v>
      </c>
      <c r="J22" s="40">
        <f t="shared" si="7"/>
        <v>0</v>
      </c>
      <c r="K22" s="39">
        <f t="shared" si="7"/>
        <v>0</v>
      </c>
      <c r="L22" s="40">
        <f t="shared" si="7"/>
        <v>0</v>
      </c>
      <c r="M22" s="40">
        <f t="shared" si="7"/>
        <v>0</v>
      </c>
      <c r="N22" s="40">
        <f t="shared" si="7"/>
        <v>0</v>
      </c>
      <c r="O22" s="40">
        <f t="shared" si="7"/>
        <v>0</v>
      </c>
      <c r="P22" s="40">
        <f t="shared" si="7"/>
        <v>0</v>
      </c>
      <c r="Q22" s="39">
        <f t="shared" si="4"/>
        <v>836700</v>
      </c>
    </row>
    <row r="23" spans="2:17" s="19" customFormat="1" ht="30" hidden="1">
      <c r="B23" s="42" t="s">
        <v>114</v>
      </c>
      <c r="C23" s="12">
        <v>3032</v>
      </c>
      <c r="D23" s="11" t="s">
        <v>16</v>
      </c>
      <c r="E23" s="56" t="s">
        <v>36</v>
      </c>
      <c r="F23" s="39">
        <f t="shared" si="2"/>
        <v>0</v>
      </c>
      <c r="G23" s="40">
        <f>G24</f>
        <v>0</v>
      </c>
      <c r="H23" s="40">
        <f aca="true" t="shared" si="8" ref="H23:P23">H24</f>
        <v>0</v>
      </c>
      <c r="I23" s="40">
        <f t="shared" si="8"/>
        <v>0</v>
      </c>
      <c r="J23" s="40">
        <f t="shared" si="8"/>
        <v>0</v>
      </c>
      <c r="K23" s="39">
        <f t="shared" si="3"/>
        <v>0</v>
      </c>
      <c r="L23" s="40">
        <f t="shared" si="8"/>
        <v>0</v>
      </c>
      <c r="M23" s="40">
        <f t="shared" si="8"/>
        <v>0</v>
      </c>
      <c r="N23" s="40">
        <f t="shared" si="8"/>
        <v>0</v>
      </c>
      <c r="O23" s="40">
        <f t="shared" si="8"/>
        <v>0</v>
      </c>
      <c r="P23" s="40">
        <f t="shared" si="8"/>
        <v>0</v>
      </c>
      <c r="Q23" s="39">
        <f t="shared" si="4"/>
        <v>0</v>
      </c>
    </row>
    <row r="24" spans="1:17" s="19" customFormat="1" ht="25.5" hidden="1">
      <c r="A24" s="19">
        <v>130115</v>
      </c>
      <c r="B24" s="35"/>
      <c r="C24" s="12"/>
      <c r="D24" s="11"/>
      <c r="E24" s="36" t="s">
        <v>142</v>
      </c>
      <c r="F24" s="39">
        <f t="shared" si="2"/>
        <v>0</v>
      </c>
      <c r="G24" s="47">
        <f>83700-83700</f>
        <v>0</v>
      </c>
      <c r="H24" s="47"/>
      <c r="I24" s="47"/>
      <c r="J24" s="47"/>
      <c r="K24" s="39">
        <f t="shared" si="3"/>
        <v>0</v>
      </c>
      <c r="L24" s="47"/>
      <c r="M24" s="47"/>
      <c r="N24" s="47"/>
      <c r="O24" s="47"/>
      <c r="P24" s="47"/>
      <c r="Q24" s="39">
        <f t="shared" si="4"/>
        <v>0</v>
      </c>
    </row>
    <row r="25" spans="2:17" s="19" customFormat="1" ht="36" customHeight="1">
      <c r="B25" s="42" t="s">
        <v>115</v>
      </c>
      <c r="C25" s="12">
        <v>3033</v>
      </c>
      <c r="D25" s="11" t="s">
        <v>16</v>
      </c>
      <c r="E25" s="55" t="s">
        <v>32</v>
      </c>
      <c r="F25" s="39">
        <f t="shared" si="2"/>
        <v>817900</v>
      </c>
      <c r="G25" s="47">
        <f>G26</f>
        <v>817900</v>
      </c>
      <c r="H25" s="47">
        <f aca="true" t="shared" si="9" ref="H25:P25">H26</f>
        <v>0</v>
      </c>
      <c r="I25" s="47">
        <f t="shared" si="9"/>
        <v>0</v>
      </c>
      <c r="J25" s="47">
        <f t="shared" si="9"/>
        <v>0</v>
      </c>
      <c r="K25" s="39">
        <f t="shared" si="3"/>
        <v>0</v>
      </c>
      <c r="L25" s="47">
        <f t="shared" si="9"/>
        <v>0</v>
      </c>
      <c r="M25" s="47">
        <f t="shared" si="9"/>
        <v>0</v>
      </c>
      <c r="N25" s="47">
        <f t="shared" si="9"/>
        <v>0</v>
      </c>
      <c r="O25" s="47">
        <f t="shared" si="9"/>
        <v>0</v>
      </c>
      <c r="P25" s="47">
        <f t="shared" si="9"/>
        <v>0</v>
      </c>
      <c r="Q25" s="39">
        <f t="shared" si="4"/>
        <v>817900</v>
      </c>
    </row>
    <row r="26" spans="2:17" s="19" customFormat="1" ht="44.25" customHeight="1">
      <c r="B26" s="35"/>
      <c r="C26" s="12"/>
      <c r="D26" s="11"/>
      <c r="E26" s="36" t="s">
        <v>143</v>
      </c>
      <c r="F26" s="39">
        <f t="shared" si="2"/>
        <v>817900</v>
      </c>
      <c r="G26" s="47">
        <v>817900</v>
      </c>
      <c r="H26" s="47"/>
      <c r="I26" s="47"/>
      <c r="J26" s="47"/>
      <c r="K26" s="39">
        <f t="shared" si="3"/>
        <v>0</v>
      </c>
      <c r="L26" s="47"/>
      <c r="M26" s="47"/>
      <c r="N26" s="47"/>
      <c r="O26" s="47"/>
      <c r="P26" s="47"/>
      <c r="Q26" s="39">
        <f t="shared" si="4"/>
        <v>817900</v>
      </c>
    </row>
    <row r="27" spans="1:17" s="19" customFormat="1" ht="33" customHeight="1">
      <c r="A27" s="19">
        <v>150101</v>
      </c>
      <c r="B27" s="42" t="s">
        <v>116</v>
      </c>
      <c r="C27" s="12">
        <v>3035</v>
      </c>
      <c r="D27" s="11" t="s">
        <v>16</v>
      </c>
      <c r="E27" s="55" t="s">
        <v>49</v>
      </c>
      <c r="F27" s="39">
        <f t="shared" si="2"/>
        <v>18800</v>
      </c>
      <c r="G27" s="47">
        <f>G28</f>
        <v>18800</v>
      </c>
      <c r="H27" s="47">
        <f aca="true" t="shared" si="10" ref="H27:P27">H28</f>
        <v>0</v>
      </c>
      <c r="I27" s="47">
        <f t="shared" si="10"/>
        <v>0</v>
      </c>
      <c r="J27" s="47">
        <f t="shared" si="10"/>
        <v>0</v>
      </c>
      <c r="K27" s="39">
        <f t="shared" si="3"/>
        <v>0</v>
      </c>
      <c r="L27" s="47">
        <f t="shared" si="10"/>
        <v>0</v>
      </c>
      <c r="M27" s="47">
        <f t="shared" si="10"/>
        <v>0</v>
      </c>
      <c r="N27" s="47">
        <f t="shared" si="10"/>
        <v>0</v>
      </c>
      <c r="O27" s="47">
        <f t="shared" si="10"/>
        <v>0</v>
      </c>
      <c r="P27" s="47">
        <f t="shared" si="10"/>
        <v>0</v>
      </c>
      <c r="Q27" s="39">
        <f t="shared" si="4"/>
        <v>18800</v>
      </c>
    </row>
    <row r="28" spans="2:17" s="19" customFormat="1" ht="30" customHeight="1">
      <c r="B28" s="35"/>
      <c r="C28" s="12"/>
      <c r="D28" s="11"/>
      <c r="E28" s="36" t="s">
        <v>142</v>
      </c>
      <c r="F28" s="39">
        <f t="shared" si="2"/>
        <v>18800</v>
      </c>
      <c r="G28" s="47">
        <v>18800</v>
      </c>
      <c r="H28" s="47"/>
      <c r="I28" s="47"/>
      <c r="J28" s="47"/>
      <c r="K28" s="39">
        <f t="shared" si="3"/>
        <v>0</v>
      </c>
      <c r="L28" s="47"/>
      <c r="M28" s="47"/>
      <c r="N28" s="47"/>
      <c r="O28" s="47"/>
      <c r="P28" s="47"/>
      <c r="Q28" s="39">
        <f t="shared" si="4"/>
        <v>18800</v>
      </c>
    </row>
    <row r="29" spans="2:17" s="19" customFormat="1" ht="50.25" customHeight="1">
      <c r="B29" s="42" t="s">
        <v>202</v>
      </c>
      <c r="C29" s="33">
        <v>3100</v>
      </c>
      <c r="D29" s="11"/>
      <c r="E29" s="56" t="s">
        <v>203</v>
      </c>
      <c r="F29" s="39">
        <f>F30</f>
        <v>8928200</v>
      </c>
      <c r="G29" s="40">
        <f aca="true" t="shared" si="11" ref="G29:P29">G30</f>
        <v>8928200</v>
      </c>
      <c r="H29" s="40">
        <f t="shared" si="11"/>
        <v>7006200</v>
      </c>
      <c r="I29" s="40">
        <f t="shared" si="11"/>
        <v>55900</v>
      </c>
      <c r="J29" s="40">
        <f t="shared" si="11"/>
        <v>0</v>
      </c>
      <c r="K29" s="39">
        <f t="shared" si="11"/>
        <v>140000</v>
      </c>
      <c r="L29" s="40">
        <f t="shared" si="11"/>
        <v>0</v>
      </c>
      <c r="M29" s="40">
        <f t="shared" si="11"/>
        <v>140000</v>
      </c>
      <c r="N29" s="40">
        <f t="shared" si="11"/>
        <v>91900</v>
      </c>
      <c r="O29" s="40">
        <f t="shared" si="11"/>
        <v>2800</v>
      </c>
      <c r="P29" s="40">
        <f t="shared" si="11"/>
        <v>0</v>
      </c>
      <c r="Q29" s="39">
        <f>F29+K29</f>
        <v>9068200</v>
      </c>
    </row>
    <row r="30" spans="2:17" s="19" customFormat="1" ht="65.25" customHeight="1">
      <c r="B30" s="42" t="s">
        <v>117</v>
      </c>
      <c r="C30" s="33">
        <v>3104</v>
      </c>
      <c r="D30" s="34" t="s">
        <v>30</v>
      </c>
      <c r="E30" s="26" t="s">
        <v>1</v>
      </c>
      <c r="F30" s="39">
        <f t="shared" si="2"/>
        <v>8928200</v>
      </c>
      <c r="G30" s="47">
        <v>8928200</v>
      </c>
      <c r="H30" s="47">
        <f>6596300+409900</f>
        <v>7006200</v>
      </c>
      <c r="I30" s="47">
        <v>55900</v>
      </c>
      <c r="J30" s="47"/>
      <c r="K30" s="39">
        <f t="shared" si="3"/>
        <v>140000</v>
      </c>
      <c r="L30" s="47"/>
      <c r="M30" s="47">
        <v>140000</v>
      </c>
      <c r="N30" s="47">
        <v>91900</v>
      </c>
      <c r="O30" s="47">
        <v>2800</v>
      </c>
      <c r="P30" s="47"/>
      <c r="Q30" s="39">
        <f>F30+K30</f>
        <v>9068200</v>
      </c>
    </row>
    <row r="31" spans="2:17" s="19" customFormat="1" ht="65.25" customHeight="1" hidden="1">
      <c r="B31" s="60" t="s">
        <v>136</v>
      </c>
      <c r="C31" s="33">
        <v>3112</v>
      </c>
      <c r="D31" s="34" t="s">
        <v>4</v>
      </c>
      <c r="E31" s="26" t="s">
        <v>135</v>
      </c>
      <c r="F31" s="39">
        <f t="shared" si="2"/>
        <v>0</v>
      </c>
      <c r="G31" s="47"/>
      <c r="H31" s="47"/>
      <c r="I31" s="47"/>
      <c r="J31" s="47"/>
      <c r="K31" s="39">
        <f t="shared" si="3"/>
        <v>0</v>
      </c>
      <c r="L31" s="47"/>
      <c r="M31" s="47"/>
      <c r="N31" s="47"/>
      <c r="O31" s="47"/>
      <c r="P31" s="47"/>
      <c r="Q31" s="39">
        <f>F31+K32</f>
        <v>0</v>
      </c>
    </row>
    <row r="32" spans="2:17" s="19" customFormat="1" ht="35.25" customHeight="1">
      <c r="B32" s="42"/>
      <c r="C32" s="33"/>
      <c r="D32" s="34"/>
      <c r="E32" s="36" t="s">
        <v>142</v>
      </c>
      <c r="F32" s="39">
        <f t="shared" si="2"/>
        <v>500000</v>
      </c>
      <c r="G32" s="47">
        <v>500000</v>
      </c>
      <c r="H32" s="47">
        <v>409900</v>
      </c>
      <c r="I32" s="47"/>
      <c r="J32" s="47"/>
      <c r="K32" s="39">
        <f t="shared" si="3"/>
        <v>0</v>
      </c>
      <c r="L32" s="47"/>
      <c r="M32" s="47"/>
      <c r="N32" s="47"/>
      <c r="O32" s="47"/>
      <c r="P32" s="47"/>
      <c r="Q32" s="39">
        <f>F32+K34</f>
        <v>500000</v>
      </c>
    </row>
    <row r="33" spans="2:17" s="19" customFormat="1" ht="35.25" customHeight="1">
      <c r="B33" s="42" t="s">
        <v>204</v>
      </c>
      <c r="C33" s="33">
        <v>3130</v>
      </c>
      <c r="D33" s="34"/>
      <c r="E33" s="56" t="s">
        <v>205</v>
      </c>
      <c r="F33" s="39">
        <f>F34</f>
        <v>124400</v>
      </c>
      <c r="G33" s="40">
        <f aca="true" t="shared" si="12" ref="G33:P33">G34</f>
        <v>124400</v>
      </c>
      <c r="H33" s="40">
        <f t="shared" si="12"/>
        <v>0</v>
      </c>
      <c r="I33" s="40">
        <f t="shared" si="12"/>
        <v>0</v>
      </c>
      <c r="J33" s="40">
        <f t="shared" si="12"/>
        <v>0</v>
      </c>
      <c r="K33" s="39">
        <f t="shared" si="12"/>
        <v>0</v>
      </c>
      <c r="L33" s="40">
        <f t="shared" si="12"/>
        <v>0</v>
      </c>
      <c r="M33" s="40">
        <f t="shared" si="12"/>
        <v>0</v>
      </c>
      <c r="N33" s="40">
        <f t="shared" si="12"/>
        <v>0</v>
      </c>
      <c r="O33" s="40">
        <f t="shared" si="12"/>
        <v>0</v>
      </c>
      <c r="P33" s="40">
        <f t="shared" si="12"/>
        <v>0</v>
      </c>
      <c r="Q33" s="39">
        <f>F33+K35</f>
        <v>124400</v>
      </c>
    </row>
    <row r="34" spans="2:17" s="19" customFormat="1" ht="27" customHeight="1">
      <c r="B34" s="43" t="s">
        <v>118</v>
      </c>
      <c r="C34" s="20" t="s">
        <v>61</v>
      </c>
      <c r="D34" s="20" t="s">
        <v>4</v>
      </c>
      <c r="E34" s="21" t="s">
        <v>62</v>
      </c>
      <c r="F34" s="39">
        <f t="shared" si="2"/>
        <v>124400</v>
      </c>
      <c r="G34" s="47">
        <f>G35</f>
        <v>124400</v>
      </c>
      <c r="H34" s="47">
        <f aca="true" t="shared" si="13" ref="H34:P34">H35</f>
        <v>0</v>
      </c>
      <c r="I34" s="47">
        <f t="shared" si="13"/>
        <v>0</v>
      </c>
      <c r="J34" s="47">
        <f t="shared" si="13"/>
        <v>0</v>
      </c>
      <c r="K34" s="39">
        <f t="shared" si="3"/>
        <v>0</v>
      </c>
      <c r="L34" s="47">
        <f t="shared" si="13"/>
        <v>0</v>
      </c>
      <c r="M34" s="47">
        <f t="shared" si="13"/>
        <v>0</v>
      </c>
      <c r="N34" s="47">
        <f t="shared" si="13"/>
        <v>0</v>
      </c>
      <c r="O34" s="47">
        <f t="shared" si="13"/>
        <v>0</v>
      </c>
      <c r="P34" s="47">
        <f t="shared" si="13"/>
        <v>0</v>
      </c>
      <c r="Q34" s="39">
        <f t="shared" si="4"/>
        <v>124400</v>
      </c>
    </row>
    <row r="35" spans="2:17" s="19" customFormat="1" ht="24" customHeight="1">
      <c r="B35" s="43"/>
      <c r="C35" s="20"/>
      <c r="D35" s="20"/>
      <c r="E35" s="54" t="s">
        <v>139</v>
      </c>
      <c r="F35" s="39">
        <f t="shared" si="2"/>
        <v>124400</v>
      </c>
      <c r="G35" s="47">
        <v>124400</v>
      </c>
      <c r="H35" s="47"/>
      <c r="I35" s="47"/>
      <c r="J35" s="47"/>
      <c r="K35" s="39">
        <f t="shared" si="3"/>
        <v>0</v>
      </c>
      <c r="L35" s="47"/>
      <c r="M35" s="47"/>
      <c r="N35" s="47"/>
      <c r="O35" s="47"/>
      <c r="P35" s="47"/>
      <c r="Q35" s="39">
        <f t="shared" si="4"/>
        <v>124400</v>
      </c>
    </row>
    <row r="36" spans="2:17" s="19" customFormat="1" ht="56.25" customHeight="1" hidden="1">
      <c r="B36" s="42" t="s">
        <v>119</v>
      </c>
      <c r="C36" s="33">
        <v>3160</v>
      </c>
      <c r="D36" s="34" t="s">
        <v>0</v>
      </c>
      <c r="E36" s="52" t="s">
        <v>57</v>
      </c>
      <c r="F36" s="39">
        <f t="shared" si="2"/>
        <v>0</v>
      </c>
      <c r="G36" s="47">
        <f>G37</f>
        <v>0</v>
      </c>
      <c r="H36" s="47">
        <f aca="true" t="shared" si="14" ref="H36:P36">H37</f>
        <v>0</v>
      </c>
      <c r="I36" s="47">
        <f t="shared" si="14"/>
        <v>0</v>
      </c>
      <c r="J36" s="47">
        <f t="shared" si="14"/>
        <v>0</v>
      </c>
      <c r="K36" s="39">
        <f t="shared" si="3"/>
        <v>0</v>
      </c>
      <c r="L36" s="47">
        <f t="shared" si="14"/>
        <v>0</v>
      </c>
      <c r="M36" s="47">
        <f t="shared" si="14"/>
        <v>0</v>
      </c>
      <c r="N36" s="47">
        <f t="shared" si="14"/>
        <v>0</v>
      </c>
      <c r="O36" s="47">
        <f t="shared" si="14"/>
        <v>0</v>
      </c>
      <c r="P36" s="47">
        <f t="shared" si="14"/>
        <v>0</v>
      </c>
      <c r="Q36" s="39">
        <f t="shared" si="4"/>
        <v>0</v>
      </c>
    </row>
    <row r="37" spans="2:17" s="19" customFormat="1" ht="25.5" customHeight="1" hidden="1">
      <c r="B37" s="35"/>
      <c r="C37" s="33"/>
      <c r="D37" s="34"/>
      <c r="E37" s="36" t="s">
        <v>142</v>
      </c>
      <c r="F37" s="39">
        <f t="shared" si="2"/>
        <v>0</v>
      </c>
      <c r="G37" s="47">
        <f>75000-75000</f>
        <v>0</v>
      </c>
      <c r="H37" s="47"/>
      <c r="I37" s="47"/>
      <c r="J37" s="47"/>
      <c r="K37" s="39">
        <f t="shared" si="3"/>
        <v>0</v>
      </c>
      <c r="L37" s="47"/>
      <c r="M37" s="47"/>
      <c r="N37" s="47"/>
      <c r="O37" s="47"/>
      <c r="P37" s="47"/>
      <c r="Q37" s="39">
        <f t="shared" si="4"/>
        <v>0</v>
      </c>
    </row>
    <row r="38" spans="2:17" s="19" customFormat="1" ht="28.5" customHeight="1">
      <c r="B38" s="48" t="s">
        <v>121</v>
      </c>
      <c r="C38" s="49">
        <v>3210</v>
      </c>
      <c r="D38" s="25" t="s">
        <v>81</v>
      </c>
      <c r="E38" s="21" t="s">
        <v>80</v>
      </c>
      <c r="F38" s="39">
        <f t="shared" si="2"/>
        <v>465000</v>
      </c>
      <c r="G38" s="47">
        <f>G39</f>
        <v>465000</v>
      </c>
      <c r="H38" s="47">
        <f aca="true" t="shared" si="15" ref="H38:P38">H39</f>
        <v>381000</v>
      </c>
      <c r="I38" s="47">
        <f t="shared" si="15"/>
        <v>0</v>
      </c>
      <c r="J38" s="47">
        <f t="shared" si="15"/>
        <v>0</v>
      </c>
      <c r="K38" s="39">
        <f t="shared" si="3"/>
        <v>0</v>
      </c>
      <c r="L38" s="47">
        <f t="shared" si="15"/>
        <v>0</v>
      </c>
      <c r="M38" s="47">
        <f t="shared" si="15"/>
        <v>0</v>
      </c>
      <c r="N38" s="47">
        <f t="shared" si="15"/>
        <v>0</v>
      </c>
      <c r="O38" s="47">
        <f t="shared" si="15"/>
        <v>0</v>
      </c>
      <c r="P38" s="47">
        <f t="shared" si="15"/>
        <v>0</v>
      </c>
      <c r="Q38" s="39">
        <f t="shared" si="4"/>
        <v>465000</v>
      </c>
    </row>
    <row r="39" spans="2:17" s="19" customFormat="1" ht="30.75" customHeight="1">
      <c r="B39" s="48"/>
      <c r="C39" s="49"/>
      <c r="D39" s="25"/>
      <c r="E39" s="36" t="s">
        <v>140</v>
      </c>
      <c r="F39" s="39">
        <f t="shared" si="2"/>
        <v>465000</v>
      </c>
      <c r="G39" s="47">
        <v>465000</v>
      </c>
      <c r="H39" s="47">
        <v>381000</v>
      </c>
      <c r="I39" s="47"/>
      <c r="J39" s="47"/>
      <c r="K39" s="39">
        <f t="shared" si="3"/>
        <v>0</v>
      </c>
      <c r="L39" s="47"/>
      <c r="M39" s="47"/>
      <c r="N39" s="47"/>
      <c r="O39" s="47"/>
      <c r="P39" s="47"/>
      <c r="Q39" s="39">
        <f t="shared" si="4"/>
        <v>465000</v>
      </c>
    </row>
    <row r="40" spans="2:17" s="19" customFormat="1" ht="30.75" customHeight="1">
      <c r="B40" s="48" t="s">
        <v>206</v>
      </c>
      <c r="C40" s="49">
        <v>3240</v>
      </c>
      <c r="D40" s="23"/>
      <c r="E40" s="21" t="s">
        <v>207</v>
      </c>
      <c r="F40" s="39">
        <f>F41</f>
        <v>269900</v>
      </c>
      <c r="G40" s="40">
        <f aca="true" t="shared" si="16" ref="G40:P40">G41</f>
        <v>269900</v>
      </c>
      <c r="H40" s="40">
        <f t="shared" si="16"/>
        <v>0</v>
      </c>
      <c r="I40" s="40">
        <f t="shared" si="16"/>
        <v>0</v>
      </c>
      <c r="J40" s="40">
        <f t="shared" si="16"/>
        <v>0</v>
      </c>
      <c r="K40" s="39">
        <f t="shared" si="16"/>
        <v>0</v>
      </c>
      <c r="L40" s="40">
        <f t="shared" si="16"/>
        <v>0</v>
      </c>
      <c r="M40" s="40">
        <f t="shared" si="16"/>
        <v>0</v>
      </c>
      <c r="N40" s="40">
        <f t="shared" si="16"/>
        <v>0</v>
      </c>
      <c r="O40" s="40">
        <f t="shared" si="16"/>
        <v>0</v>
      </c>
      <c r="P40" s="40">
        <f t="shared" si="16"/>
        <v>0</v>
      </c>
      <c r="Q40" s="39">
        <f t="shared" si="4"/>
        <v>269900</v>
      </c>
    </row>
    <row r="41" spans="2:17" s="19" customFormat="1" ht="28.5" customHeight="1">
      <c r="B41" s="42" t="s">
        <v>120</v>
      </c>
      <c r="C41" s="33">
        <v>3242</v>
      </c>
      <c r="D41" s="34" t="s">
        <v>5</v>
      </c>
      <c r="E41" s="56" t="s">
        <v>58</v>
      </c>
      <c r="F41" s="39">
        <f t="shared" si="2"/>
        <v>269900</v>
      </c>
      <c r="G41" s="47">
        <f>G42</f>
        <v>269900</v>
      </c>
      <c r="H41" s="47">
        <f aca="true" t="shared" si="17" ref="H41:P41">H42</f>
        <v>0</v>
      </c>
      <c r="I41" s="47">
        <f t="shared" si="17"/>
        <v>0</v>
      </c>
      <c r="J41" s="47">
        <f t="shared" si="17"/>
        <v>0</v>
      </c>
      <c r="K41" s="39">
        <f t="shared" si="3"/>
        <v>0</v>
      </c>
      <c r="L41" s="47">
        <f t="shared" si="17"/>
        <v>0</v>
      </c>
      <c r="M41" s="47">
        <f t="shared" si="17"/>
        <v>0</v>
      </c>
      <c r="N41" s="47">
        <f t="shared" si="17"/>
        <v>0</v>
      </c>
      <c r="O41" s="47">
        <f t="shared" si="17"/>
        <v>0</v>
      </c>
      <c r="P41" s="47">
        <f t="shared" si="17"/>
        <v>0</v>
      </c>
      <c r="Q41" s="39">
        <f t="shared" si="4"/>
        <v>269900</v>
      </c>
    </row>
    <row r="42" spans="2:17" s="19" customFormat="1" ht="35.25" customHeight="1">
      <c r="B42" s="35"/>
      <c r="C42" s="33"/>
      <c r="D42" s="34"/>
      <c r="E42" s="36" t="s">
        <v>142</v>
      </c>
      <c r="F42" s="39">
        <f t="shared" si="2"/>
        <v>269900</v>
      </c>
      <c r="G42" s="40">
        <f>269900+878560-878560</f>
        <v>269900</v>
      </c>
      <c r="H42" s="40"/>
      <c r="I42" s="40"/>
      <c r="J42" s="40"/>
      <c r="K42" s="39">
        <f t="shared" si="3"/>
        <v>0</v>
      </c>
      <c r="L42" s="40"/>
      <c r="M42" s="40"/>
      <c r="N42" s="40"/>
      <c r="O42" s="40"/>
      <c r="P42" s="40"/>
      <c r="Q42" s="39">
        <f t="shared" si="4"/>
        <v>269900</v>
      </c>
    </row>
    <row r="43" spans="2:17" s="19" customFormat="1" ht="35.25" customHeight="1">
      <c r="B43" s="48" t="s">
        <v>208</v>
      </c>
      <c r="C43" s="49">
        <v>5010</v>
      </c>
      <c r="D43" s="34"/>
      <c r="E43" s="56" t="s">
        <v>209</v>
      </c>
      <c r="F43" s="39">
        <f>F44</f>
        <v>170000</v>
      </c>
      <c r="G43" s="40">
        <f aca="true" t="shared" si="18" ref="G43:P43">G44</f>
        <v>170000</v>
      </c>
      <c r="H43" s="40">
        <f t="shared" si="18"/>
        <v>0</v>
      </c>
      <c r="I43" s="40">
        <f t="shared" si="18"/>
        <v>0</v>
      </c>
      <c r="J43" s="40">
        <f t="shared" si="18"/>
        <v>0</v>
      </c>
      <c r="K43" s="39">
        <f t="shared" si="18"/>
        <v>0</v>
      </c>
      <c r="L43" s="40">
        <f t="shared" si="18"/>
        <v>0</v>
      </c>
      <c r="M43" s="40">
        <f t="shared" si="18"/>
        <v>0</v>
      </c>
      <c r="N43" s="40">
        <f t="shared" si="18"/>
        <v>0</v>
      </c>
      <c r="O43" s="40">
        <f t="shared" si="18"/>
        <v>0</v>
      </c>
      <c r="P43" s="40">
        <f t="shared" si="18"/>
        <v>0</v>
      </c>
      <c r="Q43" s="39">
        <f t="shared" si="4"/>
        <v>170000</v>
      </c>
    </row>
    <row r="44" spans="2:17" s="19" customFormat="1" ht="35.25" customHeight="1">
      <c r="B44" s="48" t="s">
        <v>122</v>
      </c>
      <c r="C44" s="49">
        <v>5012</v>
      </c>
      <c r="D44" s="25" t="s">
        <v>27</v>
      </c>
      <c r="E44" s="56" t="s">
        <v>82</v>
      </c>
      <c r="F44" s="39">
        <f t="shared" si="2"/>
        <v>170000</v>
      </c>
      <c r="G44" s="47">
        <f>G45</f>
        <v>170000</v>
      </c>
      <c r="H44" s="47">
        <f aca="true" t="shared" si="19" ref="H44:P44">H45</f>
        <v>0</v>
      </c>
      <c r="I44" s="47">
        <f t="shared" si="19"/>
        <v>0</v>
      </c>
      <c r="J44" s="47">
        <f t="shared" si="19"/>
        <v>0</v>
      </c>
      <c r="K44" s="39">
        <f t="shared" si="3"/>
        <v>0</v>
      </c>
      <c r="L44" s="47">
        <f t="shared" si="19"/>
        <v>0</v>
      </c>
      <c r="M44" s="47">
        <f t="shared" si="19"/>
        <v>0</v>
      </c>
      <c r="N44" s="47">
        <f t="shared" si="19"/>
        <v>0</v>
      </c>
      <c r="O44" s="47">
        <f t="shared" si="19"/>
        <v>0</v>
      </c>
      <c r="P44" s="47">
        <f t="shared" si="19"/>
        <v>0</v>
      </c>
      <c r="Q44" s="39">
        <f t="shared" si="4"/>
        <v>170000</v>
      </c>
    </row>
    <row r="45" spans="2:17" s="19" customFormat="1" ht="23.25" customHeight="1">
      <c r="B45" s="48"/>
      <c r="C45" s="49"/>
      <c r="D45" s="25"/>
      <c r="E45" s="36" t="s">
        <v>141</v>
      </c>
      <c r="F45" s="39">
        <f t="shared" si="2"/>
        <v>170000</v>
      </c>
      <c r="G45" s="47">
        <v>170000</v>
      </c>
      <c r="H45" s="47"/>
      <c r="I45" s="47"/>
      <c r="J45" s="47"/>
      <c r="K45" s="39">
        <f t="shared" si="3"/>
        <v>0</v>
      </c>
      <c r="L45" s="47"/>
      <c r="M45" s="47"/>
      <c r="N45" s="47"/>
      <c r="O45" s="47"/>
      <c r="P45" s="47"/>
      <c r="Q45" s="39">
        <f t="shared" si="4"/>
        <v>170000</v>
      </c>
    </row>
    <row r="46" spans="2:17" s="19" customFormat="1" ht="23.25" customHeight="1">
      <c r="B46" s="37" t="s">
        <v>210</v>
      </c>
      <c r="C46" s="20" t="s">
        <v>211</v>
      </c>
      <c r="D46" s="23"/>
      <c r="E46" s="21" t="s">
        <v>212</v>
      </c>
      <c r="F46" s="39">
        <f>F47</f>
        <v>3722700</v>
      </c>
      <c r="G46" s="40">
        <f aca="true" t="shared" si="20" ref="G46:P46">G47</f>
        <v>3722700</v>
      </c>
      <c r="H46" s="40">
        <f t="shared" si="20"/>
        <v>2632500</v>
      </c>
      <c r="I46" s="40">
        <f t="shared" si="20"/>
        <v>306200</v>
      </c>
      <c r="J46" s="40">
        <f t="shared" si="20"/>
        <v>0</v>
      </c>
      <c r="K46" s="39">
        <f t="shared" si="20"/>
        <v>0</v>
      </c>
      <c r="L46" s="40">
        <f t="shared" si="20"/>
        <v>0</v>
      </c>
      <c r="M46" s="40">
        <f t="shared" si="20"/>
        <v>0</v>
      </c>
      <c r="N46" s="40">
        <f t="shared" si="20"/>
        <v>0</v>
      </c>
      <c r="O46" s="40">
        <f t="shared" si="20"/>
        <v>0</v>
      </c>
      <c r="P46" s="40">
        <f t="shared" si="20"/>
        <v>0</v>
      </c>
      <c r="Q46" s="39">
        <f t="shared" si="4"/>
        <v>3722700</v>
      </c>
    </row>
    <row r="47" spans="2:17" s="19" customFormat="1" ht="38.25" customHeight="1">
      <c r="B47" s="37" t="s">
        <v>123</v>
      </c>
      <c r="C47" s="20" t="s">
        <v>33</v>
      </c>
      <c r="D47" s="20" t="s">
        <v>27</v>
      </c>
      <c r="E47" s="21" t="s">
        <v>48</v>
      </c>
      <c r="F47" s="39">
        <f t="shared" si="2"/>
        <v>3722700</v>
      </c>
      <c r="G47" s="47">
        <v>3722700</v>
      </c>
      <c r="H47" s="47">
        <v>2632500</v>
      </c>
      <c r="I47" s="47">
        <v>306200</v>
      </c>
      <c r="J47" s="47"/>
      <c r="K47" s="39">
        <f t="shared" si="3"/>
        <v>0</v>
      </c>
      <c r="L47" s="47"/>
      <c r="M47" s="47"/>
      <c r="N47" s="47"/>
      <c r="O47" s="47"/>
      <c r="P47" s="47"/>
      <c r="Q47" s="39">
        <f t="shared" si="4"/>
        <v>3722700</v>
      </c>
    </row>
    <row r="48" spans="2:17" s="19" customFormat="1" ht="24" customHeight="1">
      <c r="B48" s="37"/>
      <c r="C48" s="20"/>
      <c r="D48" s="20"/>
      <c r="E48" s="36" t="s">
        <v>141</v>
      </c>
      <c r="F48" s="39">
        <f t="shared" si="2"/>
        <v>100000</v>
      </c>
      <c r="G48" s="47">
        <v>100000</v>
      </c>
      <c r="H48" s="47"/>
      <c r="I48" s="47"/>
      <c r="J48" s="47"/>
      <c r="K48" s="39">
        <f t="shared" si="3"/>
        <v>0</v>
      </c>
      <c r="L48" s="47"/>
      <c r="M48" s="47"/>
      <c r="N48" s="47"/>
      <c r="O48" s="47"/>
      <c r="P48" s="47"/>
      <c r="Q48" s="39">
        <f t="shared" si="4"/>
        <v>100000</v>
      </c>
    </row>
    <row r="49" spans="2:17" s="19" customFormat="1" ht="24" customHeight="1">
      <c r="B49" s="42" t="s">
        <v>213</v>
      </c>
      <c r="C49" s="23" t="s">
        <v>214</v>
      </c>
      <c r="D49" s="20"/>
      <c r="E49" s="38" t="s">
        <v>215</v>
      </c>
      <c r="F49" s="39">
        <f>F50</f>
        <v>130000</v>
      </c>
      <c r="G49" s="40">
        <f aca="true" t="shared" si="21" ref="G49:P49">G50</f>
        <v>130000</v>
      </c>
      <c r="H49" s="40">
        <f t="shared" si="21"/>
        <v>0</v>
      </c>
      <c r="I49" s="40">
        <f t="shared" si="21"/>
        <v>0</v>
      </c>
      <c r="J49" s="40">
        <f t="shared" si="21"/>
        <v>0</v>
      </c>
      <c r="K49" s="39">
        <f t="shared" si="21"/>
        <v>0</v>
      </c>
      <c r="L49" s="40">
        <f t="shared" si="21"/>
        <v>0</v>
      </c>
      <c r="M49" s="40">
        <f t="shared" si="21"/>
        <v>0</v>
      </c>
      <c r="N49" s="40">
        <f t="shared" si="21"/>
        <v>0</v>
      </c>
      <c r="O49" s="40">
        <f t="shared" si="21"/>
        <v>0</v>
      </c>
      <c r="P49" s="40">
        <f t="shared" si="21"/>
        <v>0</v>
      </c>
      <c r="Q49" s="39">
        <f t="shared" si="4"/>
        <v>130000</v>
      </c>
    </row>
    <row r="50" spans="1:17" s="19" customFormat="1" ht="45">
      <c r="A50" s="19">
        <v>180109</v>
      </c>
      <c r="B50" s="42" t="s">
        <v>124</v>
      </c>
      <c r="C50" s="23" t="s">
        <v>34</v>
      </c>
      <c r="D50" s="23" t="s">
        <v>27</v>
      </c>
      <c r="E50" s="38" t="s">
        <v>35</v>
      </c>
      <c r="F50" s="39">
        <f t="shared" si="2"/>
        <v>130000</v>
      </c>
      <c r="G50" s="47">
        <f>G51</f>
        <v>130000</v>
      </c>
      <c r="H50" s="47">
        <f aca="true" t="shared" si="22" ref="H50:P50">H51</f>
        <v>0</v>
      </c>
      <c r="I50" s="47">
        <f t="shared" si="22"/>
        <v>0</v>
      </c>
      <c r="J50" s="47">
        <f t="shared" si="22"/>
        <v>0</v>
      </c>
      <c r="K50" s="39">
        <f t="shared" si="3"/>
        <v>0</v>
      </c>
      <c r="L50" s="47">
        <f t="shared" si="22"/>
        <v>0</v>
      </c>
      <c r="M50" s="47">
        <f t="shared" si="22"/>
        <v>0</v>
      </c>
      <c r="N50" s="47">
        <f t="shared" si="22"/>
        <v>0</v>
      </c>
      <c r="O50" s="47">
        <f t="shared" si="22"/>
        <v>0</v>
      </c>
      <c r="P50" s="47">
        <f t="shared" si="22"/>
        <v>0</v>
      </c>
      <c r="Q50" s="39">
        <f t="shared" si="4"/>
        <v>130000</v>
      </c>
    </row>
    <row r="51" spans="2:17" s="19" customFormat="1" ht="28.5" customHeight="1">
      <c r="B51" s="42"/>
      <c r="C51" s="23"/>
      <c r="D51" s="23"/>
      <c r="E51" s="36" t="s">
        <v>141</v>
      </c>
      <c r="F51" s="39">
        <f t="shared" si="2"/>
        <v>130000</v>
      </c>
      <c r="G51" s="47">
        <v>130000</v>
      </c>
      <c r="H51" s="47"/>
      <c r="I51" s="47"/>
      <c r="J51" s="47"/>
      <c r="K51" s="39">
        <f t="shared" si="3"/>
        <v>0</v>
      </c>
      <c r="L51" s="47"/>
      <c r="M51" s="47"/>
      <c r="N51" s="47"/>
      <c r="O51" s="47"/>
      <c r="P51" s="47"/>
      <c r="Q51" s="39">
        <f t="shared" si="4"/>
        <v>130000</v>
      </c>
    </row>
    <row r="52" spans="2:17" s="19" customFormat="1" ht="31.5" customHeight="1">
      <c r="B52" s="42" t="s">
        <v>216</v>
      </c>
      <c r="C52" s="23" t="s">
        <v>217</v>
      </c>
      <c r="D52" s="23"/>
      <c r="E52" s="38" t="s">
        <v>218</v>
      </c>
      <c r="F52" s="39">
        <f>F55+F53</f>
        <v>703900</v>
      </c>
      <c r="G52" s="40">
        <f aca="true" t="shared" si="23" ref="G52:P52">G55+G53</f>
        <v>0</v>
      </c>
      <c r="H52" s="40">
        <f t="shared" si="23"/>
        <v>0</v>
      </c>
      <c r="I52" s="40">
        <f t="shared" si="23"/>
        <v>0</v>
      </c>
      <c r="J52" s="40">
        <f>J55+J53</f>
        <v>703900</v>
      </c>
      <c r="K52" s="39">
        <f t="shared" si="3"/>
        <v>0</v>
      </c>
      <c r="L52" s="40">
        <f t="shared" si="23"/>
        <v>0</v>
      </c>
      <c r="M52" s="40">
        <f t="shared" si="23"/>
        <v>0</v>
      </c>
      <c r="N52" s="40">
        <f t="shared" si="23"/>
        <v>0</v>
      </c>
      <c r="O52" s="40">
        <f t="shared" si="23"/>
        <v>0</v>
      </c>
      <c r="P52" s="40">
        <f t="shared" si="23"/>
        <v>0</v>
      </c>
      <c r="Q52" s="39">
        <f t="shared" si="4"/>
        <v>703900</v>
      </c>
    </row>
    <row r="53" spans="2:17" s="19" customFormat="1" ht="31.5" customHeight="1">
      <c r="B53" s="42" t="s">
        <v>230</v>
      </c>
      <c r="C53" s="23" t="s">
        <v>231</v>
      </c>
      <c r="D53" s="23" t="s">
        <v>76</v>
      </c>
      <c r="E53" s="38" t="s">
        <v>232</v>
      </c>
      <c r="F53" s="39">
        <f t="shared" si="2"/>
        <v>100000</v>
      </c>
      <c r="G53" s="47"/>
      <c r="H53" s="47"/>
      <c r="I53" s="47"/>
      <c r="J53" s="47">
        <v>100000</v>
      </c>
      <c r="K53" s="39">
        <f t="shared" si="3"/>
        <v>0</v>
      </c>
      <c r="L53" s="47"/>
      <c r="M53" s="47"/>
      <c r="N53" s="47"/>
      <c r="O53" s="47"/>
      <c r="P53" s="47"/>
      <c r="Q53" s="39">
        <f t="shared" si="4"/>
        <v>100000</v>
      </c>
    </row>
    <row r="54" spans="2:17" s="19" customFormat="1" ht="24.75" customHeight="1">
      <c r="B54" s="42"/>
      <c r="C54" s="23"/>
      <c r="D54" s="23"/>
      <c r="E54" s="36" t="s">
        <v>182</v>
      </c>
      <c r="F54" s="39">
        <f t="shared" si="2"/>
        <v>100000</v>
      </c>
      <c r="G54" s="47"/>
      <c r="H54" s="47"/>
      <c r="I54" s="47"/>
      <c r="J54" s="47">
        <v>100000</v>
      </c>
      <c r="K54" s="39">
        <f t="shared" si="3"/>
        <v>0</v>
      </c>
      <c r="L54" s="47"/>
      <c r="M54" s="47"/>
      <c r="N54" s="47"/>
      <c r="O54" s="47"/>
      <c r="P54" s="47"/>
      <c r="Q54" s="39">
        <f t="shared" si="4"/>
        <v>100000</v>
      </c>
    </row>
    <row r="55" spans="2:17" s="19" customFormat="1" ht="30">
      <c r="B55" s="42" t="s">
        <v>125</v>
      </c>
      <c r="C55" s="23" t="s">
        <v>84</v>
      </c>
      <c r="D55" s="23" t="s">
        <v>76</v>
      </c>
      <c r="E55" s="38" t="s">
        <v>83</v>
      </c>
      <c r="F55" s="39">
        <f t="shared" si="2"/>
        <v>603900</v>
      </c>
      <c r="G55" s="47"/>
      <c r="H55" s="47"/>
      <c r="I55" s="47"/>
      <c r="J55" s="47">
        <f>J56</f>
        <v>603900</v>
      </c>
      <c r="K55" s="39">
        <f t="shared" si="3"/>
        <v>0</v>
      </c>
      <c r="L55" s="47"/>
      <c r="M55" s="47"/>
      <c r="N55" s="47"/>
      <c r="O55" s="47"/>
      <c r="P55" s="47"/>
      <c r="Q55" s="39">
        <f t="shared" si="4"/>
        <v>603900</v>
      </c>
    </row>
    <row r="56" spans="2:17" s="19" customFormat="1" ht="20.25" customHeight="1">
      <c r="B56" s="42"/>
      <c r="C56" s="23"/>
      <c r="D56" s="23"/>
      <c r="E56" s="36" t="s">
        <v>182</v>
      </c>
      <c r="F56" s="39">
        <f t="shared" si="2"/>
        <v>603900</v>
      </c>
      <c r="G56" s="47"/>
      <c r="H56" s="47"/>
      <c r="I56" s="47"/>
      <c r="J56" s="47">
        <f>203900+400000</f>
        <v>603900</v>
      </c>
      <c r="K56" s="39">
        <f t="shared" si="3"/>
        <v>0</v>
      </c>
      <c r="L56" s="47"/>
      <c r="M56" s="47"/>
      <c r="N56" s="47"/>
      <c r="O56" s="47"/>
      <c r="P56" s="47"/>
      <c r="Q56" s="39">
        <f t="shared" si="4"/>
        <v>603900</v>
      </c>
    </row>
    <row r="57" spans="2:17" s="19" customFormat="1" ht="24.75" customHeight="1">
      <c r="B57" s="42" t="s">
        <v>126</v>
      </c>
      <c r="C57" s="23" t="s">
        <v>86</v>
      </c>
      <c r="D57" s="23" t="s">
        <v>76</v>
      </c>
      <c r="E57" s="38" t="s">
        <v>85</v>
      </c>
      <c r="F57" s="39">
        <f t="shared" si="2"/>
        <v>10019000</v>
      </c>
      <c r="G57" s="47">
        <f>8600000+1389000+30000</f>
        <v>10019000</v>
      </c>
      <c r="H57" s="47">
        <v>3810600</v>
      </c>
      <c r="I57" s="47">
        <f>550400+1389000</f>
        <v>1939400</v>
      </c>
      <c r="J57" s="47">
        <f>400000-400000</f>
        <v>0</v>
      </c>
      <c r="K57" s="39">
        <f t="shared" si="3"/>
        <v>5350000</v>
      </c>
      <c r="L57" s="47">
        <v>5350000</v>
      </c>
      <c r="M57" s="47"/>
      <c r="N57" s="47"/>
      <c r="O57" s="47"/>
      <c r="P57" s="47">
        <v>5350000</v>
      </c>
      <c r="Q57" s="39">
        <f t="shared" si="4"/>
        <v>15369000</v>
      </c>
    </row>
    <row r="58" spans="2:17" s="19" customFormat="1" ht="24.75" customHeight="1" hidden="1">
      <c r="B58" s="42"/>
      <c r="C58" s="23"/>
      <c r="D58" s="23"/>
      <c r="E58" s="36" t="s">
        <v>182</v>
      </c>
      <c r="F58" s="39">
        <f t="shared" si="2"/>
        <v>0</v>
      </c>
      <c r="G58" s="47"/>
      <c r="H58" s="47"/>
      <c r="I58" s="47"/>
      <c r="J58" s="47">
        <f>400000-400000</f>
        <v>0</v>
      </c>
      <c r="K58" s="39"/>
      <c r="L58" s="47"/>
      <c r="M58" s="47"/>
      <c r="N58" s="47"/>
      <c r="O58" s="47"/>
      <c r="P58" s="47"/>
      <c r="Q58" s="39"/>
    </row>
    <row r="59" spans="2:17" s="19" customFormat="1" ht="45" customHeight="1">
      <c r="B59" s="42"/>
      <c r="C59" s="23"/>
      <c r="D59" s="23"/>
      <c r="E59" s="36" t="s">
        <v>144</v>
      </c>
      <c r="F59" s="39">
        <f t="shared" si="2"/>
        <v>30000</v>
      </c>
      <c r="G59" s="47">
        <v>30000</v>
      </c>
      <c r="H59" s="47"/>
      <c r="I59" s="47"/>
      <c r="J59" s="47"/>
      <c r="K59" s="39">
        <f t="shared" si="3"/>
        <v>0</v>
      </c>
      <c r="L59" s="47"/>
      <c r="M59" s="47"/>
      <c r="N59" s="47"/>
      <c r="O59" s="47"/>
      <c r="P59" s="47"/>
      <c r="Q59" s="39">
        <f t="shared" si="4"/>
        <v>30000</v>
      </c>
    </row>
    <row r="60" spans="1:17" s="19" customFormat="1" ht="15.75">
      <c r="A60" s="19">
        <v>180410</v>
      </c>
      <c r="B60" s="42" t="s">
        <v>127</v>
      </c>
      <c r="C60" s="23" t="s">
        <v>87</v>
      </c>
      <c r="D60" s="23" t="s">
        <v>89</v>
      </c>
      <c r="E60" s="38" t="s">
        <v>88</v>
      </c>
      <c r="F60" s="39">
        <f t="shared" si="2"/>
        <v>50000</v>
      </c>
      <c r="G60" s="47">
        <v>50000</v>
      </c>
      <c r="H60" s="47"/>
      <c r="I60" s="47"/>
      <c r="J60" s="47"/>
      <c r="K60" s="39">
        <f t="shared" si="3"/>
        <v>0</v>
      </c>
      <c r="L60" s="47"/>
      <c r="M60" s="47"/>
      <c r="N60" s="47"/>
      <c r="O60" s="47"/>
      <c r="P60" s="47"/>
      <c r="Q60" s="39">
        <f t="shared" si="4"/>
        <v>50000</v>
      </c>
    </row>
    <row r="61" spans="2:17" s="19" customFormat="1" ht="48" customHeight="1">
      <c r="B61" s="48" t="s">
        <v>237</v>
      </c>
      <c r="C61" s="49">
        <v>7367</v>
      </c>
      <c r="D61" s="25" t="s">
        <v>19</v>
      </c>
      <c r="E61" s="38" t="s">
        <v>236</v>
      </c>
      <c r="F61" s="39">
        <f t="shared" si="2"/>
        <v>0</v>
      </c>
      <c r="G61" s="47"/>
      <c r="H61" s="47"/>
      <c r="I61" s="47"/>
      <c r="J61" s="47"/>
      <c r="K61" s="39">
        <f t="shared" si="3"/>
        <v>1000000</v>
      </c>
      <c r="L61" s="47">
        <v>1000000</v>
      </c>
      <c r="M61" s="47"/>
      <c r="N61" s="47"/>
      <c r="O61" s="47"/>
      <c r="P61" s="47">
        <v>1000000</v>
      </c>
      <c r="Q61" s="39">
        <f t="shared" si="4"/>
        <v>1000000</v>
      </c>
    </row>
    <row r="62" spans="2:17" s="19" customFormat="1" ht="30" customHeight="1">
      <c r="B62" s="42" t="s">
        <v>219</v>
      </c>
      <c r="C62" s="23" t="s">
        <v>220</v>
      </c>
      <c r="D62" s="23"/>
      <c r="E62" s="38" t="s">
        <v>221</v>
      </c>
      <c r="F62" s="39">
        <f>F63</f>
        <v>2396150</v>
      </c>
      <c r="G62" s="40">
        <f aca="true" t="shared" si="24" ref="G62:P62">G63</f>
        <v>2396150</v>
      </c>
      <c r="H62" s="40">
        <f t="shared" si="24"/>
        <v>0</v>
      </c>
      <c r="I62" s="40">
        <f t="shared" si="24"/>
        <v>0</v>
      </c>
      <c r="J62" s="40">
        <f t="shared" si="24"/>
        <v>0</v>
      </c>
      <c r="K62" s="39">
        <f t="shared" si="24"/>
        <v>0</v>
      </c>
      <c r="L62" s="40">
        <f t="shared" si="24"/>
        <v>0</v>
      </c>
      <c r="M62" s="40">
        <f t="shared" si="24"/>
        <v>0</v>
      </c>
      <c r="N62" s="40">
        <f t="shared" si="24"/>
        <v>0</v>
      </c>
      <c r="O62" s="40">
        <f t="shared" si="24"/>
        <v>0</v>
      </c>
      <c r="P62" s="40">
        <f t="shared" si="24"/>
        <v>0</v>
      </c>
      <c r="Q62" s="39">
        <f t="shared" si="4"/>
        <v>2396150</v>
      </c>
    </row>
    <row r="63" spans="2:17" s="19" customFormat="1" ht="36.75" customHeight="1">
      <c r="B63" s="42" t="s">
        <v>128</v>
      </c>
      <c r="C63" s="23" t="s">
        <v>90</v>
      </c>
      <c r="D63" s="23" t="s">
        <v>37</v>
      </c>
      <c r="E63" s="38" t="s">
        <v>91</v>
      </c>
      <c r="F63" s="39">
        <f t="shared" si="2"/>
        <v>2396150</v>
      </c>
      <c r="G63" s="47">
        <f>3282900-550500-130000-50000-156250</f>
        <v>2396150</v>
      </c>
      <c r="H63" s="47"/>
      <c r="I63" s="47"/>
      <c r="J63" s="47"/>
      <c r="K63" s="39">
        <f t="shared" si="3"/>
        <v>0</v>
      </c>
      <c r="L63" s="47"/>
      <c r="M63" s="47"/>
      <c r="N63" s="47"/>
      <c r="O63" s="47"/>
      <c r="P63" s="47"/>
      <c r="Q63" s="39">
        <f t="shared" si="4"/>
        <v>2396150</v>
      </c>
    </row>
    <row r="64" spans="2:17" s="19" customFormat="1" ht="30.75" customHeight="1">
      <c r="B64" s="42" t="s">
        <v>129</v>
      </c>
      <c r="C64" s="23" t="s">
        <v>56</v>
      </c>
      <c r="D64" s="23" t="s">
        <v>19</v>
      </c>
      <c r="E64" s="38" t="s">
        <v>92</v>
      </c>
      <c r="F64" s="39">
        <f t="shared" si="2"/>
        <v>37300</v>
      </c>
      <c r="G64" s="47">
        <v>37300</v>
      </c>
      <c r="H64" s="47"/>
      <c r="I64" s="47"/>
      <c r="J64" s="47"/>
      <c r="K64" s="39">
        <f t="shared" si="3"/>
        <v>0</v>
      </c>
      <c r="L64" s="47"/>
      <c r="M64" s="47"/>
      <c r="N64" s="47"/>
      <c r="O64" s="47"/>
      <c r="P64" s="47"/>
      <c r="Q64" s="39">
        <f t="shared" si="4"/>
        <v>37300</v>
      </c>
    </row>
    <row r="65" spans="2:17" s="19" customFormat="1" ht="30.75" customHeight="1">
      <c r="B65" s="42" t="s">
        <v>222</v>
      </c>
      <c r="C65" s="23" t="s">
        <v>223</v>
      </c>
      <c r="D65" s="23"/>
      <c r="E65" s="38" t="s">
        <v>224</v>
      </c>
      <c r="F65" s="39">
        <f>F66</f>
        <v>6708000</v>
      </c>
      <c r="G65" s="40">
        <f aca="true" t="shared" si="25" ref="G65:P65">G66</f>
        <v>0</v>
      </c>
      <c r="H65" s="40">
        <f t="shared" si="25"/>
        <v>0</v>
      </c>
      <c r="I65" s="40">
        <f t="shared" si="25"/>
        <v>0</v>
      </c>
      <c r="J65" s="40">
        <f t="shared" si="25"/>
        <v>6708000</v>
      </c>
      <c r="K65" s="39">
        <f t="shared" si="25"/>
        <v>0</v>
      </c>
      <c r="L65" s="40">
        <f t="shared" si="25"/>
        <v>0</v>
      </c>
      <c r="M65" s="40">
        <f t="shared" si="25"/>
        <v>0</v>
      </c>
      <c r="N65" s="40">
        <f t="shared" si="25"/>
        <v>0</v>
      </c>
      <c r="O65" s="40">
        <f t="shared" si="25"/>
        <v>0</v>
      </c>
      <c r="P65" s="40">
        <f t="shared" si="25"/>
        <v>0</v>
      </c>
      <c r="Q65" s="39">
        <f t="shared" si="4"/>
        <v>6708000</v>
      </c>
    </row>
    <row r="66" spans="2:17" s="19" customFormat="1" ht="36.75" customHeight="1">
      <c r="B66" s="42" t="s">
        <v>130</v>
      </c>
      <c r="C66" s="23" t="s">
        <v>43</v>
      </c>
      <c r="D66" s="23" t="s">
        <v>19</v>
      </c>
      <c r="E66" s="38" t="s">
        <v>44</v>
      </c>
      <c r="F66" s="39">
        <f t="shared" si="2"/>
        <v>6708000</v>
      </c>
      <c r="G66" s="47">
        <f>G67</f>
        <v>0</v>
      </c>
      <c r="H66" s="47">
        <f aca="true" t="shared" si="26" ref="H66:P66">H67</f>
        <v>0</v>
      </c>
      <c r="I66" s="47">
        <f t="shared" si="26"/>
        <v>0</v>
      </c>
      <c r="J66" s="47">
        <f t="shared" si="26"/>
        <v>6708000</v>
      </c>
      <c r="K66" s="39">
        <f t="shared" si="3"/>
        <v>0</v>
      </c>
      <c r="L66" s="47">
        <f t="shared" si="26"/>
        <v>0</v>
      </c>
      <c r="M66" s="47">
        <f t="shared" si="26"/>
        <v>0</v>
      </c>
      <c r="N66" s="47">
        <f t="shared" si="26"/>
        <v>0</v>
      </c>
      <c r="O66" s="47">
        <f t="shared" si="26"/>
        <v>0</v>
      </c>
      <c r="P66" s="47">
        <f t="shared" si="26"/>
        <v>0</v>
      </c>
      <c r="Q66" s="39">
        <f t="shared" si="4"/>
        <v>6708000</v>
      </c>
    </row>
    <row r="67" spans="2:17" s="19" customFormat="1" ht="48.75" customHeight="1">
      <c r="B67" s="42"/>
      <c r="C67" s="23"/>
      <c r="D67" s="23"/>
      <c r="E67" s="46" t="s">
        <v>172</v>
      </c>
      <c r="F67" s="39">
        <f t="shared" si="2"/>
        <v>6708000</v>
      </c>
      <c r="G67" s="47"/>
      <c r="H67" s="47"/>
      <c r="I67" s="47"/>
      <c r="J67" s="47">
        <v>6708000</v>
      </c>
      <c r="K67" s="39">
        <f t="shared" si="3"/>
        <v>0</v>
      </c>
      <c r="L67" s="47"/>
      <c r="M67" s="47"/>
      <c r="N67" s="47"/>
      <c r="O67" s="47"/>
      <c r="P67" s="47"/>
      <c r="Q67" s="39">
        <f t="shared" si="4"/>
        <v>6708000</v>
      </c>
    </row>
    <row r="68" spans="2:17" s="19" customFormat="1" ht="30">
      <c r="B68" s="42" t="s">
        <v>131</v>
      </c>
      <c r="C68" s="23" t="s">
        <v>45</v>
      </c>
      <c r="D68" s="23" t="s">
        <v>3</v>
      </c>
      <c r="E68" s="38" t="s">
        <v>69</v>
      </c>
      <c r="F68" s="39">
        <f t="shared" si="2"/>
        <v>1126700</v>
      </c>
      <c r="G68" s="47">
        <f>G69</f>
        <v>1126700</v>
      </c>
      <c r="H68" s="47">
        <f aca="true" t="shared" si="27" ref="H68:P68">H69</f>
        <v>0</v>
      </c>
      <c r="I68" s="47">
        <f t="shared" si="27"/>
        <v>0</v>
      </c>
      <c r="J68" s="47">
        <f t="shared" si="27"/>
        <v>0</v>
      </c>
      <c r="K68" s="41">
        <f t="shared" si="27"/>
        <v>0</v>
      </c>
      <c r="L68" s="47">
        <f t="shared" si="27"/>
        <v>0</v>
      </c>
      <c r="M68" s="47">
        <f t="shared" si="27"/>
        <v>0</v>
      </c>
      <c r="N68" s="47">
        <f t="shared" si="27"/>
        <v>0</v>
      </c>
      <c r="O68" s="47">
        <f t="shared" si="27"/>
        <v>0</v>
      </c>
      <c r="P68" s="47">
        <f t="shared" si="27"/>
        <v>0</v>
      </c>
      <c r="Q68" s="39">
        <f t="shared" si="4"/>
        <v>1126700</v>
      </c>
    </row>
    <row r="69" spans="2:17" s="19" customFormat="1" ht="75">
      <c r="B69" s="42"/>
      <c r="C69" s="23"/>
      <c r="D69" s="23"/>
      <c r="E69" s="46" t="s">
        <v>171</v>
      </c>
      <c r="F69" s="39">
        <f t="shared" si="2"/>
        <v>1126700</v>
      </c>
      <c r="G69" s="47">
        <v>1126700</v>
      </c>
      <c r="H69" s="47"/>
      <c r="I69" s="47"/>
      <c r="J69" s="47"/>
      <c r="K69" s="39">
        <f t="shared" si="3"/>
        <v>0</v>
      </c>
      <c r="L69" s="47"/>
      <c r="M69" s="47"/>
      <c r="N69" s="47"/>
      <c r="O69" s="47"/>
      <c r="P69" s="47"/>
      <c r="Q69" s="39">
        <f t="shared" si="4"/>
        <v>1126700</v>
      </c>
    </row>
    <row r="70" spans="2:17" s="19" customFormat="1" ht="15.75">
      <c r="B70" s="42" t="s">
        <v>132</v>
      </c>
      <c r="C70" s="23" t="s">
        <v>94</v>
      </c>
      <c r="D70" s="23" t="s">
        <v>3</v>
      </c>
      <c r="E70" s="38" t="s">
        <v>93</v>
      </c>
      <c r="F70" s="39">
        <f t="shared" si="2"/>
        <v>1660000</v>
      </c>
      <c r="G70" s="47">
        <v>1660000</v>
      </c>
      <c r="H70" s="47">
        <v>1184600</v>
      </c>
      <c r="I70" s="47">
        <v>105200</v>
      </c>
      <c r="J70" s="47"/>
      <c r="K70" s="39">
        <f t="shared" si="3"/>
        <v>0</v>
      </c>
      <c r="L70" s="47"/>
      <c r="M70" s="47"/>
      <c r="N70" s="47"/>
      <c r="O70" s="47"/>
      <c r="P70" s="47"/>
      <c r="Q70" s="39">
        <f t="shared" si="4"/>
        <v>1660000</v>
      </c>
    </row>
    <row r="71" spans="2:17" s="19" customFormat="1" ht="15.75">
      <c r="B71" s="42" t="s">
        <v>177</v>
      </c>
      <c r="C71" s="23" t="s">
        <v>178</v>
      </c>
      <c r="D71" s="23" t="s">
        <v>179</v>
      </c>
      <c r="E71" s="38" t="s">
        <v>180</v>
      </c>
      <c r="F71" s="39">
        <f>F72</f>
        <v>0</v>
      </c>
      <c r="G71" s="40">
        <f aca="true" t="shared" si="28" ref="G71:P71">G72</f>
        <v>0</v>
      </c>
      <c r="H71" s="40">
        <f t="shared" si="28"/>
        <v>0</v>
      </c>
      <c r="I71" s="40">
        <f t="shared" si="28"/>
        <v>0</v>
      </c>
      <c r="J71" s="40">
        <f t="shared" si="28"/>
        <v>0</v>
      </c>
      <c r="K71" s="39">
        <f t="shared" si="28"/>
        <v>172800</v>
      </c>
      <c r="L71" s="40">
        <f t="shared" si="28"/>
        <v>0</v>
      </c>
      <c r="M71" s="40">
        <f t="shared" si="28"/>
        <v>172800</v>
      </c>
      <c r="N71" s="40">
        <f t="shared" si="28"/>
        <v>0</v>
      </c>
      <c r="O71" s="40">
        <f t="shared" si="28"/>
        <v>0</v>
      </c>
      <c r="P71" s="40">
        <f t="shared" si="28"/>
        <v>0</v>
      </c>
      <c r="Q71" s="39">
        <f t="shared" si="4"/>
        <v>172800</v>
      </c>
    </row>
    <row r="72" spans="2:17" s="19" customFormat="1" ht="15.75">
      <c r="B72" s="42"/>
      <c r="C72" s="23"/>
      <c r="D72" s="23"/>
      <c r="E72" s="46" t="s">
        <v>181</v>
      </c>
      <c r="F72" s="39">
        <f>G72+J72</f>
        <v>0</v>
      </c>
      <c r="G72" s="47"/>
      <c r="H72" s="47"/>
      <c r="I72" s="47"/>
      <c r="J72" s="47"/>
      <c r="K72" s="39">
        <f>M72+P72</f>
        <v>172800</v>
      </c>
      <c r="L72" s="47"/>
      <c r="M72" s="47">
        <v>172800</v>
      </c>
      <c r="N72" s="47"/>
      <c r="O72" s="47"/>
      <c r="P72" s="47"/>
      <c r="Q72" s="39">
        <f t="shared" si="4"/>
        <v>172800</v>
      </c>
    </row>
    <row r="73" spans="1:17" s="19" customFormat="1" ht="18.75" customHeight="1">
      <c r="A73" s="19">
        <v>120100</v>
      </c>
      <c r="B73" s="42" t="s">
        <v>133</v>
      </c>
      <c r="C73" s="23" t="s">
        <v>41</v>
      </c>
      <c r="D73" s="23" t="s">
        <v>26</v>
      </c>
      <c r="E73" s="38" t="s">
        <v>42</v>
      </c>
      <c r="F73" s="39">
        <f t="shared" si="2"/>
        <v>375000</v>
      </c>
      <c r="G73" s="40">
        <f>G74</f>
        <v>375000</v>
      </c>
      <c r="H73" s="40">
        <f aca="true" t="shared" si="29" ref="H73:P73">H74</f>
        <v>0</v>
      </c>
      <c r="I73" s="40">
        <f t="shared" si="29"/>
        <v>0</v>
      </c>
      <c r="J73" s="40">
        <f t="shared" si="29"/>
        <v>0</v>
      </c>
      <c r="K73" s="39">
        <f t="shared" si="29"/>
        <v>0</v>
      </c>
      <c r="L73" s="40">
        <f t="shared" si="29"/>
        <v>0</v>
      </c>
      <c r="M73" s="40">
        <f t="shared" si="29"/>
        <v>0</v>
      </c>
      <c r="N73" s="40">
        <f t="shared" si="29"/>
        <v>0</v>
      </c>
      <c r="O73" s="40">
        <f t="shared" si="29"/>
        <v>0</v>
      </c>
      <c r="P73" s="40">
        <f t="shared" si="29"/>
        <v>0</v>
      </c>
      <c r="Q73" s="39">
        <f t="shared" si="4"/>
        <v>375000</v>
      </c>
    </row>
    <row r="74" spans="2:17" s="19" customFormat="1" ht="39" customHeight="1">
      <c r="B74" s="42"/>
      <c r="C74" s="23"/>
      <c r="D74" s="23"/>
      <c r="E74" s="46" t="s">
        <v>173</v>
      </c>
      <c r="F74" s="39">
        <f t="shared" si="2"/>
        <v>375000</v>
      </c>
      <c r="G74" s="47">
        <v>375000</v>
      </c>
      <c r="H74" s="47"/>
      <c r="I74" s="47"/>
      <c r="J74" s="47"/>
      <c r="K74" s="39">
        <f t="shared" si="3"/>
        <v>0</v>
      </c>
      <c r="L74" s="47"/>
      <c r="M74" s="47"/>
      <c r="N74" s="47"/>
      <c r="O74" s="47"/>
      <c r="P74" s="47"/>
      <c r="Q74" s="39">
        <f t="shared" si="4"/>
        <v>375000</v>
      </c>
    </row>
    <row r="75" spans="6:17" s="19" customFormat="1" ht="21" customHeight="1" hidden="1">
      <c r="F75" s="39">
        <f>F76</f>
        <v>0</v>
      </c>
      <c r="G75" s="47"/>
      <c r="H75" s="47"/>
      <c r="I75" s="47"/>
      <c r="J75" s="47"/>
      <c r="K75" s="39">
        <f t="shared" si="3"/>
        <v>0</v>
      </c>
      <c r="L75" s="47"/>
      <c r="M75" s="47"/>
      <c r="N75" s="47"/>
      <c r="O75" s="47"/>
      <c r="P75" s="47"/>
      <c r="Q75" s="39">
        <f t="shared" si="4"/>
        <v>0</v>
      </c>
    </row>
    <row r="76" spans="6:17" s="19" customFormat="1" ht="36" customHeight="1" hidden="1">
      <c r="F76" s="39"/>
      <c r="G76" s="47"/>
      <c r="H76" s="47"/>
      <c r="I76" s="47"/>
      <c r="J76" s="47"/>
      <c r="K76" s="39"/>
      <c r="L76" s="47"/>
      <c r="M76" s="47"/>
      <c r="N76" s="47"/>
      <c r="O76" s="47"/>
      <c r="P76" s="47"/>
      <c r="Q76" s="39">
        <f t="shared" si="4"/>
        <v>0</v>
      </c>
    </row>
    <row r="77" spans="2:17" s="14" customFormat="1" ht="26.25" customHeight="1">
      <c r="B77" s="37" t="s">
        <v>46</v>
      </c>
      <c r="C77" s="43"/>
      <c r="D77" s="43"/>
      <c r="E77" s="53" t="s">
        <v>95</v>
      </c>
      <c r="F77" s="39">
        <f>F78</f>
        <v>160492601</v>
      </c>
      <c r="G77" s="39">
        <f aca="true" t="shared" si="30" ref="G77:P77">G78</f>
        <v>160492601</v>
      </c>
      <c r="H77" s="39">
        <f t="shared" si="30"/>
        <v>112766318</v>
      </c>
      <c r="I77" s="39">
        <f t="shared" si="30"/>
        <v>17187700</v>
      </c>
      <c r="J77" s="39">
        <f t="shared" si="30"/>
        <v>0</v>
      </c>
      <c r="K77" s="39">
        <f t="shared" si="3"/>
        <v>1480440</v>
      </c>
      <c r="L77" s="39">
        <f t="shared" si="30"/>
        <v>0</v>
      </c>
      <c r="M77" s="39">
        <f t="shared" si="30"/>
        <v>1480440</v>
      </c>
      <c r="N77" s="39">
        <f t="shared" si="30"/>
        <v>524900</v>
      </c>
      <c r="O77" s="39">
        <f t="shared" si="30"/>
        <v>33300</v>
      </c>
      <c r="P77" s="39">
        <f t="shared" si="30"/>
        <v>0</v>
      </c>
      <c r="Q77" s="39">
        <f t="shared" si="4"/>
        <v>161973041</v>
      </c>
    </row>
    <row r="78" spans="2:17" s="14" customFormat="1" ht="15.75">
      <c r="B78" s="44" t="s">
        <v>47</v>
      </c>
      <c r="C78" s="43"/>
      <c r="D78" s="43"/>
      <c r="E78" s="53" t="s">
        <v>96</v>
      </c>
      <c r="F78" s="39">
        <f>F81+F82+F84+F86+F87+F88+F92+F94+F95</f>
        <v>160492601</v>
      </c>
      <c r="G78" s="39">
        <f aca="true" t="shared" si="31" ref="G78:P78">G81+G82+G84+G86+G87+G88+G92+G94+G95</f>
        <v>160492601</v>
      </c>
      <c r="H78" s="39">
        <f t="shared" si="31"/>
        <v>112766318</v>
      </c>
      <c r="I78" s="39">
        <f t="shared" si="31"/>
        <v>17187700</v>
      </c>
      <c r="J78" s="39">
        <f t="shared" si="31"/>
        <v>0</v>
      </c>
      <c r="K78" s="39">
        <f t="shared" si="31"/>
        <v>1480440</v>
      </c>
      <c r="L78" s="39">
        <f t="shared" si="31"/>
        <v>0</v>
      </c>
      <c r="M78" s="39">
        <f t="shared" si="31"/>
        <v>1480440</v>
      </c>
      <c r="N78" s="39">
        <f t="shared" si="31"/>
        <v>524900</v>
      </c>
      <c r="O78" s="39">
        <f t="shared" si="31"/>
        <v>33300</v>
      </c>
      <c r="P78" s="39">
        <f t="shared" si="31"/>
        <v>0</v>
      </c>
      <c r="Q78" s="39">
        <f t="shared" si="4"/>
        <v>161973041</v>
      </c>
    </row>
    <row r="79" spans="2:17" s="14" customFormat="1" ht="30" hidden="1">
      <c r="B79" s="43"/>
      <c r="C79" s="43"/>
      <c r="D79" s="43"/>
      <c r="E79" s="61" t="s">
        <v>72</v>
      </c>
      <c r="F79" s="39">
        <f t="shared" si="2"/>
        <v>0</v>
      </c>
      <c r="G79" s="39"/>
      <c r="H79" s="39"/>
      <c r="I79" s="39"/>
      <c r="J79" s="39"/>
      <c r="K79" s="39">
        <f t="shared" si="3"/>
        <v>0</v>
      </c>
      <c r="L79" s="39"/>
      <c r="M79" s="39"/>
      <c r="N79" s="39"/>
      <c r="O79" s="39"/>
      <c r="P79" s="39"/>
      <c r="Q79" s="39">
        <f t="shared" si="4"/>
        <v>0</v>
      </c>
    </row>
    <row r="80" spans="2:17" s="14" customFormat="1" ht="45" hidden="1">
      <c r="B80" s="43"/>
      <c r="C80" s="43"/>
      <c r="D80" s="43"/>
      <c r="E80" s="62" t="s">
        <v>70</v>
      </c>
      <c r="F80" s="39">
        <f t="shared" si="2"/>
        <v>0</v>
      </c>
      <c r="G80" s="39"/>
      <c r="H80" s="41"/>
      <c r="I80" s="41"/>
      <c r="J80" s="41"/>
      <c r="K80" s="39">
        <f t="shared" si="3"/>
        <v>0</v>
      </c>
      <c r="L80" s="41"/>
      <c r="M80" s="41"/>
      <c r="N80" s="41"/>
      <c r="O80" s="41"/>
      <c r="P80" s="41"/>
      <c r="Q80" s="39">
        <f t="shared" si="4"/>
        <v>0</v>
      </c>
    </row>
    <row r="81" spans="2:17" s="14" customFormat="1" ht="45">
      <c r="B81" s="43" t="s">
        <v>134</v>
      </c>
      <c r="C81" s="20" t="s">
        <v>77</v>
      </c>
      <c r="D81" s="20" t="s">
        <v>22</v>
      </c>
      <c r="E81" s="38" t="s">
        <v>103</v>
      </c>
      <c r="F81" s="39">
        <f t="shared" si="2"/>
        <v>760170</v>
      </c>
      <c r="G81" s="40">
        <v>760170</v>
      </c>
      <c r="H81" s="47">
        <v>598500</v>
      </c>
      <c r="I81" s="47"/>
      <c r="J81" s="47"/>
      <c r="K81" s="39">
        <f t="shared" si="3"/>
        <v>0</v>
      </c>
      <c r="L81" s="47"/>
      <c r="M81" s="47"/>
      <c r="N81" s="47"/>
      <c r="O81" s="47"/>
      <c r="P81" s="47"/>
      <c r="Q81" s="39">
        <f t="shared" si="4"/>
        <v>760170</v>
      </c>
    </row>
    <row r="82" spans="2:17" s="14" customFormat="1" ht="30">
      <c r="B82" s="43" t="s">
        <v>183</v>
      </c>
      <c r="C82" s="20" t="s">
        <v>30</v>
      </c>
      <c r="D82" s="20"/>
      <c r="E82" s="38" t="s">
        <v>184</v>
      </c>
      <c r="F82" s="39">
        <f>F83</f>
        <v>49374870</v>
      </c>
      <c r="G82" s="40">
        <f aca="true" t="shared" si="32" ref="G82:P82">G83</f>
        <v>49374870</v>
      </c>
      <c r="H82" s="40">
        <f t="shared" si="32"/>
        <v>23668100</v>
      </c>
      <c r="I82" s="40">
        <f t="shared" si="32"/>
        <v>15959610</v>
      </c>
      <c r="J82" s="40">
        <f t="shared" si="32"/>
        <v>0</v>
      </c>
      <c r="K82" s="39">
        <f t="shared" si="32"/>
        <v>247740</v>
      </c>
      <c r="L82" s="40">
        <f t="shared" si="32"/>
        <v>0</v>
      </c>
      <c r="M82" s="40">
        <f t="shared" si="32"/>
        <v>247740</v>
      </c>
      <c r="N82" s="40">
        <f t="shared" si="32"/>
        <v>0</v>
      </c>
      <c r="O82" s="40">
        <f t="shared" si="32"/>
        <v>0</v>
      </c>
      <c r="P82" s="40">
        <f t="shared" si="32"/>
        <v>0</v>
      </c>
      <c r="Q82" s="39">
        <f t="shared" si="4"/>
        <v>49622610</v>
      </c>
    </row>
    <row r="83" spans="1:17" s="14" customFormat="1" ht="35.25" customHeight="1">
      <c r="A83" s="14">
        <v>70201</v>
      </c>
      <c r="B83" s="37" t="s">
        <v>155</v>
      </c>
      <c r="C83" s="20" t="s">
        <v>154</v>
      </c>
      <c r="D83" s="20" t="s">
        <v>31</v>
      </c>
      <c r="E83" s="21" t="s">
        <v>156</v>
      </c>
      <c r="F83" s="39">
        <f t="shared" si="2"/>
        <v>49374870</v>
      </c>
      <c r="G83" s="40">
        <f>48481870+893000</f>
        <v>49374870</v>
      </c>
      <c r="H83" s="28">
        <v>23668100</v>
      </c>
      <c r="I83" s="28">
        <v>15959610</v>
      </c>
      <c r="J83" s="28"/>
      <c r="K83" s="39">
        <f t="shared" si="3"/>
        <v>247740</v>
      </c>
      <c r="L83" s="47"/>
      <c r="M83" s="28">
        <v>247740</v>
      </c>
      <c r="N83" s="28"/>
      <c r="O83" s="28"/>
      <c r="P83" s="28"/>
      <c r="Q83" s="39">
        <f t="shared" si="4"/>
        <v>49622610</v>
      </c>
    </row>
    <row r="84" spans="2:17" s="14" customFormat="1" ht="35.25" customHeight="1">
      <c r="B84" s="37" t="s">
        <v>185</v>
      </c>
      <c r="C84" s="20" t="s">
        <v>186</v>
      </c>
      <c r="D84" s="20"/>
      <c r="E84" s="38" t="s">
        <v>187</v>
      </c>
      <c r="F84" s="39">
        <f>F85</f>
        <v>94667600</v>
      </c>
      <c r="G84" s="40">
        <f aca="true" t="shared" si="33" ref="G84:P84">G85</f>
        <v>94667600</v>
      </c>
      <c r="H84" s="40">
        <f t="shared" si="33"/>
        <v>77596400</v>
      </c>
      <c r="I84" s="40">
        <f t="shared" si="33"/>
        <v>0</v>
      </c>
      <c r="J84" s="40">
        <f t="shared" si="33"/>
        <v>0</v>
      </c>
      <c r="K84" s="39">
        <f t="shared" si="33"/>
        <v>0</v>
      </c>
      <c r="L84" s="40">
        <f t="shared" si="33"/>
        <v>0</v>
      </c>
      <c r="M84" s="40">
        <f t="shared" si="33"/>
        <v>0</v>
      </c>
      <c r="N84" s="40">
        <f t="shared" si="33"/>
        <v>0</v>
      </c>
      <c r="O84" s="40">
        <f t="shared" si="33"/>
        <v>0</v>
      </c>
      <c r="P84" s="40">
        <f t="shared" si="33"/>
        <v>0</v>
      </c>
      <c r="Q84" s="39">
        <f t="shared" si="4"/>
        <v>94667600</v>
      </c>
    </row>
    <row r="85" spans="2:17" s="14" customFormat="1" ht="30">
      <c r="B85" s="43" t="s">
        <v>157</v>
      </c>
      <c r="C85" s="20" t="s">
        <v>158</v>
      </c>
      <c r="D85" s="20" t="s">
        <v>31</v>
      </c>
      <c r="E85" s="21" t="s">
        <v>156</v>
      </c>
      <c r="F85" s="39">
        <f t="shared" si="2"/>
        <v>94667600</v>
      </c>
      <c r="G85" s="28">
        <v>94667600</v>
      </c>
      <c r="H85" s="28">
        <v>77596400</v>
      </c>
      <c r="I85" s="28"/>
      <c r="J85" s="28"/>
      <c r="K85" s="39">
        <f t="shared" si="3"/>
        <v>0</v>
      </c>
      <c r="L85" s="47"/>
      <c r="M85" s="28"/>
      <c r="N85" s="28"/>
      <c r="O85" s="28"/>
      <c r="P85" s="28"/>
      <c r="Q85" s="39">
        <f t="shared" si="4"/>
        <v>94667600</v>
      </c>
    </row>
    <row r="86" spans="1:17" s="14" customFormat="1" ht="30">
      <c r="A86" s="14">
        <v>70401</v>
      </c>
      <c r="B86" s="37" t="s">
        <v>159</v>
      </c>
      <c r="C86" s="20" t="s">
        <v>16</v>
      </c>
      <c r="D86" s="20" t="s">
        <v>15</v>
      </c>
      <c r="E86" s="21" t="s">
        <v>74</v>
      </c>
      <c r="F86" s="39">
        <f t="shared" si="2"/>
        <v>2652270</v>
      </c>
      <c r="G86" s="28">
        <v>2652270</v>
      </c>
      <c r="H86" s="28">
        <v>1953900</v>
      </c>
      <c r="I86" s="28">
        <v>227850</v>
      </c>
      <c r="J86" s="28"/>
      <c r="K86" s="39">
        <f t="shared" si="3"/>
        <v>1232700</v>
      </c>
      <c r="L86" s="47"/>
      <c r="M86" s="28">
        <v>1232700</v>
      </c>
      <c r="N86" s="28">
        <v>524900</v>
      </c>
      <c r="O86" s="28">
        <v>33300</v>
      </c>
      <c r="P86" s="28"/>
      <c r="Q86" s="39">
        <f t="shared" si="4"/>
        <v>3884970</v>
      </c>
    </row>
    <row r="87" spans="1:17" s="14" customFormat="1" ht="30">
      <c r="A87" s="14">
        <v>70702</v>
      </c>
      <c r="B87" s="37" t="s">
        <v>160</v>
      </c>
      <c r="C87" s="20" t="s">
        <v>161</v>
      </c>
      <c r="D87" s="20" t="s">
        <v>17</v>
      </c>
      <c r="E87" s="21" t="s">
        <v>53</v>
      </c>
      <c r="F87" s="39">
        <f t="shared" si="2"/>
        <v>137600</v>
      </c>
      <c r="G87" s="28">
        <v>137600</v>
      </c>
      <c r="H87" s="28"/>
      <c r="I87" s="28"/>
      <c r="J87" s="28"/>
      <c r="K87" s="39">
        <f t="shared" si="3"/>
        <v>0</v>
      </c>
      <c r="L87" s="47"/>
      <c r="M87" s="28"/>
      <c r="N87" s="28"/>
      <c r="O87" s="28"/>
      <c r="P87" s="28"/>
      <c r="Q87" s="39">
        <f t="shared" si="4"/>
        <v>137600</v>
      </c>
    </row>
    <row r="88" spans="2:17" s="14" customFormat="1" ht="15.75">
      <c r="B88" s="37" t="s">
        <v>188</v>
      </c>
      <c r="C88" s="20" t="s">
        <v>189</v>
      </c>
      <c r="D88" s="20"/>
      <c r="E88" s="21" t="s">
        <v>190</v>
      </c>
      <c r="F88" s="39">
        <f>F89+F90</f>
        <v>8501740</v>
      </c>
      <c r="G88" s="40">
        <f aca="true" t="shared" si="34" ref="G88:P88">G89+G90</f>
        <v>8501740</v>
      </c>
      <c r="H88" s="40">
        <f t="shared" si="34"/>
        <v>5726900</v>
      </c>
      <c r="I88" s="40">
        <f t="shared" si="34"/>
        <v>836880</v>
      </c>
      <c r="J88" s="40">
        <f t="shared" si="34"/>
        <v>0</v>
      </c>
      <c r="K88" s="39">
        <f t="shared" si="34"/>
        <v>0</v>
      </c>
      <c r="L88" s="40">
        <f t="shared" si="34"/>
        <v>0</v>
      </c>
      <c r="M88" s="40">
        <f t="shared" si="34"/>
        <v>0</v>
      </c>
      <c r="N88" s="40">
        <f t="shared" si="34"/>
        <v>0</v>
      </c>
      <c r="O88" s="40">
        <f t="shared" si="34"/>
        <v>0</v>
      </c>
      <c r="P88" s="40">
        <f t="shared" si="34"/>
        <v>0</v>
      </c>
      <c r="Q88" s="39">
        <f t="shared" si="4"/>
        <v>8501740</v>
      </c>
    </row>
    <row r="89" spans="1:17" s="14" customFormat="1" ht="24.75" customHeight="1">
      <c r="A89" s="45"/>
      <c r="B89" s="37" t="s">
        <v>162</v>
      </c>
      <c r="C89" s="20" t="s">
        <v>163</v>
      </c>
      <c r="D89" s="20" t="s">
        <v>18</v>
      </c>
      <c r="E89" s="21" t="s">
        <v>54</v>
      </c>
      <c r="F89" s="39">
        <f t="shared" si="2"/>
        <v>8406930</v>
      </c>
      <c r="G89" s="28">
        <v>8406930</v>
      </c>
      <c r="H89" s="28">
        <v>5726900</v>
      </c>
      <c r="I89" s="28">
        <v>836880</v>
      </c>
      <c r="J89" s="28"/>
      <c r="K89" s="39">
        <f t="shared" si="3"/>
        <v>0</v>
      </c>
      <c r="L89" s="47"/>
      <c r="M89" s="28"/>
      <c r="N89" s="28"/>
      <c r="O89" s="28"/>
      <c r="P89" s="28"/>
      <c r="Q89" s="39">
        <f t="shared" si="4"/>
        <v>8406930</v>
      </c>
    </row>
    <row r="90" spans="1:17" s="14" customFormat="1" ht="24.75" customHeight="1">
      <c r="A90" s="45">
        <v>70808</v>
      </c>
      <c r="B90" s="37" t="s">
        <v>164</v>
      </c>
      <c r="C90" s="20" t="s">
        <v>165</v>
      </c>
      <c r="D90" s="20" t="s">
        <v>18</v>
      </c>
      <c r="E90" s="21" t="s">
        <v>55</v>
      </c>
      <c r="F90" s="39">
        <f t="shared" si="2"/>
        <v>94810</v>
      </c>
      <c r="G90" s="28">
        <v>94810</v>
      </c>
      <c r="H90" s="28"/>
      <c r="I90" s="28"/>
      <c r="J90" s="28"/>
      <c r="K90" s="39">
        <f t="shared" si="3"/>
        <v>0</v>
      </c>
      <c r="L90" s="28"/>
      <c r="M90" s="28"/>
      <c r="N90" s="28"/>
      <c r="O90" s="28"/>
      <c r="P90" s="28"/>
      <c r="Q90" s="39">
        <f t="shared" si="4"/>
        <v>94810</v>
      </c>
    </row>
    <row r="91" spans="2:17" s="14" customFormat="1" ht="15.75">
      <c r="B91" s="37"/>
      <c r="C91" s="20"/>
      <c r="D91" s="20"/>
      <c r="E91" s="54" t="s">
        <v>139</v>
      </c>
      <c r="F91" s="39">
        <f t="shared" si="2"/>
        <v>67660</v>
      </c>
      <c r="G91" s="28">
        <v>67660</v>
      </c>
      <c r="H91" s="28"/>
      <c r="I91" s="28"/>
      <c r="J91" s="28"/>
      <c r="K91" s="39">
        <f t="shared" si="3"/>
        <v>0</v>
      </c>
      <c r="L91" s="47"/>
      <c r="M91" s="28"/>
      <c r="N91" s="28"/>
      <c r="O91" s="28"/>
      <c r="P91" s="28"/>
      <c r="Q91" s="39">
        <f t="shared" si="4"/>
        <v>67660</v>
      </c>
    </row>
    <row r="92" spans="2:17" s="14" customFormat="1" ht="15.75">
      <c r="B92" s="37" t="s">
        <v>191</v>
      </c>
      <c r="C92" s="20" t="s">
        <v>192</v>
      </c>
      <c r="D92" s="20"/>
      <c r="E92" s="21" t="s">
        <v>193</v>
      </c>
      <c r="F92" s="39">
        <f>F93</f>
        <v>1072544</v>
      </c>
      <c r="G92" s="40">
        <f aca="true" t="shared" si="35" ref="G92:P92">G93</f>
        <v>1072544</v>
      </c>
      <c r="H92" s="40">
        <f t="shared" si="35"/>
        <v>879134</v>
      </c>
      <c r="I92" s="40">
        <f t="shared" si="35"/>
        <v>0</v>
      </c>
      <c r="J92" s="40">
        <f t="shared" si="35"/>
        <v>0</v>
      </c>
      <c r="K92" s="39">
        <f t="shared" si="35"/>
        <v>0</v>
      </c>
      <c r="L92" s="40">
        <f t="shared" si="35"/>
        <v>0</v>
      </c>
      <c r="M92" s="40">
        <f t="shared" si="35"/>
        <v>0</v>
      </c>
      <c r="N92" s="40">
        <f t="shared" si="35"/>
        <v>0</v>
      </c>
      <c r="O92" s="40">
        <f t="shared" si="35"/>
        <v>0</v>
      </c>
      <c r="P92" s="40">
        <f t="shared" si="35"/>
        <v>0</v>
      </c>
      <c r="Q92" s="39">
        <f t="shared" si="4"/>
        <v>1072544</v>
      </c>
    </row>
    <row r="93" spans="1:17" s="14" customFormat="1" ht="30">
      <c r="A93" s="14">
        <v>70808</v>
      </c>
      <c r="B93" s="43" t="s">
        <v>167</v>
      </c>
      <c r="C93" s="20" t="s">
        <v>166</v>
      </c>
      <c r="D93" s="20" t="s">
        <v>18</v>
      </c>
      <c r="E93" s="21" t="s">
        <v>168</v>
      </c>
      <c r="F93" s="39">
        <f t="shared" si="2"/>
        <v>1072544</v>
      </c>
      <c r="G93" s="28">
        <v>1072544</v>
      </c>
      <c r="H93" s="28">
        <v>879134</v>
      </c>
      <c r="I93" s="28"/>
      <c r="J93" s="28"/>
      <c r="K93" s="39">
        <f t="shared" si="3"/>
        <v>0</v>
      </c>
      <c r="L93" s="47"/>
      <c r="M93" s="28"/>
      <c r="N93" s="28"/>
      <c r="O93" s="28"/>
      <c r="P93" s="28"/>
      <c r="Q93" s="39">
        <f t="shared" si="4"/>
        <v>1072544</v>
      </c>
    </row>
    <row r="94" spans="2:17" s="14" customFormat="1" ht="30">
      <c r="B94" s="43" t="s">
        <v>227</v>
      </c>
      <c r="C94" s="20" t="s">
        <v>228</v>
      </c>
      <c r="D94" s="20" t="s">
        <v>18</v>
      </c>
      <c r="E94" s="21" t="s">
        <v>229</v>
      </c>
      <c r="F94" s="39">
        <f t="shared" si="2"/>
        <v>2550720</v>
      </c>
      <c r="G94" s="28">
        <v>2550720</v>
      </c>
      <c r="H94" s="28">
        <v>1923500</v>
      </c>
      <c r="I94" s="28">
        <v>163360</v>
      </c>
      <c r="J94" s="28"/>
      <c r="K94" s="39">
        <f t="shared" si="3"/>
        <v>0</v>
      </c>
      <c r="L94" s="47"/>
      <c r="M94" s="28"/>
      <c r="N94" s="28"/>
      <c r="O94" s="28"/>
      <c r="P94" s="28"/>
      <c r="Q94" s="39">
        <f t="shared" si="4"/>
        <v>2550720</v>
      </c>
    </row>
    <row r="95" spans="2:17" s="14" customFormat="1" ht="45">
      <c r="B95" s="42" t="s">
        <v>169</v>
      </c>
      <c r="C95" s="23" t="s">
        <v>170</v>
      </c>
      <c r="D95" s="23" t="s">
        <v>18</v>
      </c>
      <c r="E95" s="32" t="s">
        <v>176</v>
      </c>
      <c r="F95" s="39">
        <f t="shared" si="2"/>
        <v>775087</v>
      </c>
      <c r="G95" s="28">
        <f>512260+262827</f>
        <v>775087</v>
      </c>
      <c r="H95" s="28">
        <v>419884</v>
      </c>
      <c r="I95" s="28"/>
      <c r="J95" s="28"/>
      <c r="K95" s="39">
        <f t="shared" si="3"/>
        <v>0</v>
      </c>
      <c r="L95" s="47"/>
      <c r="M95" s="28"/>
      <c r="N95" s="28"/>
      <c r="O95" s="28"/>
      <c r="P95" s="28"/>
      <c r="Q95" s="39">
        <f t="shared" si="4"/>
        <v>775087</v>
      </c>
    </row>
    <row r="96" spans="2:17" s="14" customFormat="1" ht="30">
      <c r="B96" s="37" t="s">
        <v>241</v>
      </c>
      <c r="C96" s="43"/>
      <c r="D96" s="43"/>
      <c r="E96" s="53" t="s">
        <v>245</v>
      </c>
      <c r="F96" s="39">
        <f>F97</f>
        <v>3050670</v>
      </c>
      <c r="G96" s="39">
        <f aca="true" t="shared" si="36" ref="G96:P96">G97</f>
        <v>3050670</v>
      </c>
      <c r="H96" s="39">
        <f t="shared" si="36"/>
        <v>1610310</v>
      </c>
      <c r="I96" s="39">
        <f t="shared" si="36"/>
        <v>0</v>
      </c>
      <c r="J96" s="39">
        <f t="shared" si="36"/>
        <v>0</v>
      </c>
      <c r="K96" s="39">
        <f t="shared" si="3"/>
        <v>21500</v>
      </c>
      <c r="L96" s="39">
        <f t="shared" si="36"/>
        <v>21500</v>
      </c>
      <c r="M96" s="39">
        <f t="shared" si="36"/>
        <v>0</v>
      </c>
      <c r="N96" s="39">
        <f t="shared" si="36"/>
        <v>0</v>
      </c>
      <c r="O96" s="39">
        <f t="shared" si="36"/>
        <v>0</v>
      </c>
      <c r="P96" s="39">
        <f t="shared" si="36"/>
        <v>21500</v>
      </c>
      <c r="Q96" s="39">
        <f t="shared" si="4"/>
        <v>3072170</v>
      </c>
    </row>
    <row r="97" spans="2:17" s="14" customFormat="1" ht="29.25">
      <c r="B97" s="37" t="s">
        <v>241</v>
      </c>
      <c r="C97" s="43"/>
      <c r="D97" s="43"/>
      <c r="E97" s="53" t="s">
        <v>246</v>
      </c>
      <c r="F97" s="39">
        <f>F98+F99+F102+F104</f>
        <v>3050670</v>
      </c>
      <c r="G97" s="39">
        <f aca="true" t="shared" si="37" ref="G97:P97">G98+G99+G102+G104</f>
        <v>3050670</v>
      </c>
      <c r="H97" s="39">
        <f t="shared" si="37"/>
        <v>1610310</v>
      </c>
      <c r="I97" s="39">
        <f t="shared" si="37"/>
        <v>0</v>
      </c>
      <c r="J97" s="39">
        <f t="shared" si="37"/>
        <v>0</v>
      </c>
      <c r="K97" s="39">
        <f t="shared" si="3"/>
        <v>21500</v>
      </c>
      <c r="L97" s="39">
        <f t="shared" si="37"/>
        <v>21500</v>
      </c>
      <c r="M97" s="39">
        <f t="shared" si="37"/>
        <v>0</v>
      </c>
      <c r="N97" s="39">
        <f t="shared" si="37"/>
        <v>0</v>
      </c>
      <c r="O97" s="39">
        <f t="shared" si="37"/>
        <v>0</v>
      </c>
      <c r="P97" s="39">
        <f t="shared" si="37"/>
        <v>21500</v>
      </c>
      <c r="Q97" s="39">
        <f t="shared" si="4"/>
        <v>3072170</v>
      </c>
    </row>
    <row r="98" spans="2:17" s="14" customFormat="1" ht="45">
      <c r="B98" s="44" t="s">
        <v>242</v>
      </c>
      <c r="C98" s="20" t="s">
        <v>77</v>
      </c>
      <c r="D98" s="20" t="s">
        <v>22</v>
      </c>
      <c r="E98" s="38" t="s">
        <v>103</v>
      </c>
      <c r="F98" s="39">
        <f t="shared" si="2"/>
        <v>2013410</v>
      </c>
      <c r="G98" s="28">
        <v>2013410</v>
      </c>
      <c r="H98" s="28">
        <v>1610310</v>
      </c>
      <c r="I98" s="28"/>
      <c r="J98" s="28"/>
      <c r="K98" s="39">
        <f t="shared" si="3"/>
        <v>21500</v>
      </c>
      <c r="L98" s="47">
        <v>21500</v>
      </c>
      <c r="M98" s="28"/>
      <c r="N98" s="28"/>
      <c r="O98" s="28"/>
      <c r="P98" s="28">
        <v>21500</v>
      </c>
      <c r="Q98" s="39">
        <f t="shared" si="4"/>
        <v>2034910</v>
      </c>
    </row>
    <row r="99" spans="2:17" s="14" customFormat="1" ht="60">
      <c r="B99" s="42" t="s">
        <v>244</v>
      </c>
      <c r="C99" s="33">
        <v>3030</v>
      </c>
      <c r="D99" s="34"/>
      <c r="E99" s="56" t="s">
        <v>201</v>
      </c>
      <c r="F99" s="39">
        <f>F100</f>
        <v>83700</v>
      </c>
      <c r="G99" s="39">
        <f aca="true" t="shared" si="38" ref="G99:P99">G100</f>
        <v>83700</v>
      </c>
      <c r="H99" s="39">
        <f t="shared" si="38"/>
        <v>0</v>
      </c>
      <c r="I99" s="39">
        <f t="shared" si="38"/>
        <v>0</v>
      </c>
      <c r="J99" s="39">
        <f t="shared" si="38"/>
        <v>0</v>
      </c>
      <c r="K99" s="39">
        <f t="shared" si="3"/>
        <v>0</v>
      </c>
      <c r="L99" s="39">
        <f t="shared" si="38"/>
        <v>0</v>
      </c>
      <c r="M99" s="39">
        <f t="shared" si="38"/>
        <v>0</v>
      </c>
      <c r="N99" s="39">
        <f t="shared" si="38"/>
        <v>0</v>
      </c>
      <c r="O99" s="39">
        <f t="shared" si="38"/>
        <v>0</v>
      </c>
      <c r="P99" s="39">
        <f t="shared" si="38"/>
        <v>0</v>
      </c>
      <c r="Q99" s="39">
        <f t="shared" si="4"/>
        <v>83700</v>
      </c>
    </row>
    <row r="100" spans="2:17" s="14" customFormat="1" ht="30">
      <c r="B100" s="42" t="s">
        <v>243</v>
      </c>
      <c r="C100" s="12">
        <v>3032</v>
      </c>
      <c r="D100" s="11" t="s">
        <v>16</v>
      </c>
      <c r="E100" s="56" t="s">
        <v>36</v>
      </c>
      <c r="F100" s="39">
        <f>F101</f>
        <v>83700</v>
      </c>
      <c r="G100" s="39">
        <f aca="true" t="shared" si="39" ref="G100:P100">G101</f>
        <v>83700</v>
      </c>
      <c r="H100" s="39">
        <f t="shared" si="39"/>
        <v>0</v>
      </c>
      <c r="I100" s="39">
        <f t="shared" si="39"/>
        <v>0</v>
      </c>
      <c r="J100" s="39">
        <f t="shared" si="39"/>
        <v>0</v>
      </c>
      <c r="K100" s="39">
        <f t="shared" si="3"/>
        <v>0</v>
      </c>
      <c r="L100" s="39">
        <f t="shared" si="39"/>
        <v>0</v>
      </c>
      <c r="M100" s="39">
        <f t="shared" si="39"/>
        <v>0</v>
      </c>
      <c r="N100" s="39">
        <f t="shared" si="39"/>
        <v>0</v>
      </c>
      <c r="O100" s="39">
        <f t="shared" si="39"/>
        <v>0</v>
      </c>
      <c r="P100" s="39">
        <f t="shared" si="39"/>
        <v>0</v>
      </c>
      <c r="Q100" s="39">
        <f t="shared" si="4"/>
        <v>83700</v>
      </c>
    </row>
    <row r="101" spans="2:17" s="14" customFormat="1" ht="25.5">
      <c r="B101" s="35"/>
      <c r="C101" s="12"/>
      <c r="D101" s="11"/>
      <c r="E101" s="36" t="s">
        <v>142</v>
      </c>
      <c r="F101" s="39">
        <f t="shared" si="2"/>
        <v>83700</v>
      </c>
      <c r="G101" s="28">
        <v>83700</v>
      </c>
      <c r="H101" s="28"/>
      <c r="I101" s="28"/>
      <c r="J101" s="28"/>
      <c r="K101" s="39">
        <f t="shared" si="3"/>
        <v>0</v>
      </c>
      <c r="L101" s="47"/>
      <c r="M101" s="28"/>
      <c r="N101" s="28"/>
      <c r="O101" s="28"/>
      <c r="P101" s="28"/>
      <c r="Q101" s="39">
        <f t="shared" si="4"/>
        <v>83700</v>
      </c>
    </row>
    <row r="102" spans="2:17" s="19" customFormat="1" ht="56.25" customHeight="1">
      <c r="B102" s="42" t="s">
        <v>247</v>
      </c>
      <c r="C102" s="33">
        <v>3160</v>
      </c>
      <c r="D102" s="34" t="s">
        <v>0</v>
      </c>
      <c r="E102" s="52" t="s">
        <v>57</v>
      </c>
      <c r="F102" s="39">
        <f>G102+J102</f>
        <v>75000</v>
      </c>
      <c r="G102" s="47">
        <f>G103</f>
        <v>75000</v>
      </c>
      <c r="H102" s="47">
        <f aca="true" t="shared" si="40" ref="H102:P102">H103</f>
        <v>0</v>
      </c>
      <c r="I102" s="47">
        <f t="shared" si="40"/>
        <v>0</v>
      </c>
      <c r="J102" s="47">
        <f t="shared" si="40"/>
        <v>0</v>
      </c>
      <c r="K102" s="39">
        <f t="shared" si="3"/>
        <v>0</v>
      </c>
      <c r="L102" s="47">
        <f t="shared" si="40"/>
        <v>0</v>
      </c>
      <c r="M102" s="47">
        <f t="shared" si="40"/>
        <v>0</v>
      </c>
      <c r="N102" s="47">
        <f t="shared" si="40"/>
        <v>0</v>
      </c>
      <c r="O102" s="47">
        <f t="shared" si="40"/>
        <v>0</v>
      </c>
      <c r="P102" s="47">
        <f t="shared" si="40"/>
        <v>0</v>
      </c>
      <c r="Q102" s="39">
        <f t="shared" si="4"/>
        <v>75000</v>
      </c>
    </row>
    <row r="103" spans="2:17" s="19" customFormat="1" ht="25.5" customHeight="1">
      <c r="B103" s="35"/>
      <c r="C103" s="33"/>
      <c r="D103" s="34"/>
      <c r="E103" s="36" t="s">
        <v>142</v>
      </c>
      <c r="F103" s="39">
        <f>G103+J103</f>
        <v>75000</v>
      </c>
      <c r="G103" s="47">
        <v>75000</v>
      </c>
      <c r="H103" s="47"/>
      <c r="I103" s="47"/>
      <c r="J103" s="47"/>
      <c r="K103" s="39">
        <f t="shared" si="3"/>
        <v>0</v>
      </c>
      <c r="L103" s="47"/>
      <c r="M103" s="47"/>
      <c r="N103" s="47"/>
      <c r="O103" s="47"/>
      <c r="P103" s="47"/>
      <c r="Q103" s="39">
        <f t="shared" si="4"/>
        <v>75000</v>
      </c>
    </row>
    <row r="104" spans="2:17" s="19" customFormat="1" ht="30.75" customHeight="1">
      <c r="B104" s="48" t="s">
        <v>248</v>
      </c>
      <c r="C104" s="49">
        <v>3240</v>
      </c>
      <c r="D104" s="23"/>
      <c r="E104" s="21" t="s">
        <v>207</v>
      </c>
      <c r="F104" s="39">
        <f>F105</f>
        <v>878560</v>
      </c>
      <c r="G104" s="40">
        <f aca="true" t="shared" si="41" ref="G104:P105">G105</f>
        <v>878560</v>
      </c>
      <c r="H104" s="40">
        <f t="shared" si="41"/>
        <v>0</v>
      </c>
      <c r="I104" s="40">
        <f t="shared" si="41"/>
        <v>0</v>
      </c>
      <c r="J104" s="40">
        <f t="shared" si="41"/>
        <v>0</v>
      </c>
      <c r="K104" s="39">
        <f t="shared" si="3"/>
        <v>0</v>
      </c>
      <c r="L104" s="40">
        <f t="shared" si="41"/>
        <v>0</v>
      </c>
      <c r="M104" s="40">
        <f t="shared" si="41"/>
        <v>0</v>
      </c>
      <c r="N104" s="40">
        <f t="shared" si="41"/>
        <v>0</v>
      </c>
      <c r="O104" s="40">
        <f t="shared" si="41"/>
        <v>0</v>
      </c>
      <c r="P104" s="40">
        <f t="shared" si="41"/>
        <v>0</v>
      </c>
      <c r="Q104" s="39">
        <f>F104+K104</f>
        <v>878560</v>
      </c>
    </row>
    <row r="105" spans="2:17" s="19" customFormat="1" ht="28.5" customHeight="1">
      <c r="B105" s="42" t="s">
        <v>249</v>
      </c>
      <c r="C105" s="33">
        <v>3242</v>
      </c>
      <c r="D105" s="34" t="s">
        <v>5</v>
      </c>
      <c r="E105" s="56" t="s">
        <v>58</v>
      </c>
      <c r="F105" s="39">
        <f>G105+J105</f>
        <v>878560</v>
      </c>
      <c r="G105" s="47">
        <f>G106</f>
        <v>878560</v>
      </c>
      <c r="H105" s="47">
        <f t="shared" si="41"/>
        <v>0</v>
      </c>
      <c r="I105" s="47">
        <f t="shared" si="41"/>
        <v>0</v>
      </c>
      <c r="J105" s="47">
        <f t="shared" si="41"/>
        <v>0</v>
      </c>
      <c r="K105" s="39">
        <f t="shared" si="3"/>
        <v>0</v>
      </c>
      <c r="L105" s="47">
        <f t="shared" si="41"/>
        <v>0</v>
      </c>
      <c r="M105" s="47">
        <f t="shared" si="41"/>
        <v>0</v>
      </c>
      <c r="N105" s="47">
        <f t="shared" si="41"/>
        <v>0</v>
      </c>
      <c r="O105" s="47">
        <f t="shared" si="41"/>
        <v>0</v>
      </c>
      <c r="P105" s="47">
        <f t="shared" si="41"/>
        <v>0</v>
      </c>
      <c r="Q105" s="39">
        <f>F105+K105</f>
        <v>878560</v>
      </c>
    </row>
    <row r="106" spans="2:17" s="19" customFormat="1" ht="35.25" customHeight="1">
      <c r="B106" s="35"/>
      <c r="C106" s="33"/>
      <c r="D106" s="34"/>
      <c r="E106" s="36" t="s">
        <v>142</v>
      </c>
      <c r="F106" s="39">
        <f>G106+J106</f>
        <v>878560</v>
      </c>
      <c r="G106" s="40">
        <f>878560</f>
        <v>878560</v>
      </c>
      <c r="H106" s="40"/>
      <c r="I106" s="40"/>
      <c r="J106" s="40"/>
      <c r="K106" s="39">
        <f t="shared" si="3"/>
        <v>0</v>
      </c>
      <c r="L106" s="40"/>
      <c r="M106" s="40"/>
      <c r="N106" s="40"/>
      <c r="O106" s="40"/>
      <c r="P106" s="40"/>
      <c r="Q106" s="39">
        <f>F106+K106</f>
        <v>878560</v>
      </c>
    </row>
    <row r="107" spans="2:17" s="14" customFormat="1" ht="15.75">
      <c r="B107" s="37" t="s">
        <v>99</v>
      </c>
      <c r="C107" s="43"/>
      <c r="D107" s="43"/>
      <c r="E107" s="53" t="s">
        <v>101</v>
      </c>
      <c r="F107" s="39">
        <f>F108</f>
        <v>17071730</v>
      </c>
      <c r="G107" s="39">
        <f aca="true" t="shared" si="42" ref="G107:P107">G108</f>
        <v>17071730</v>
      </c>
      <c r="H107" s="39">
        <f t="shared" si="42"/>
        <v>12146300</v>
      </c>
      <c r="I107" s="39">
        <f t="shared" si="42"/>
        <v>1615400</v>
      </c>
      <c r="J107" s="39">
        <f t="shared" si="42"/>
        <v>0</v>
      </c>
      <c r="K107" s="39">
        <f t="shared" si="3"/>
        <v>251000</v>
      </c>
      <c r="L107" s="39">
        <f t="shared" si="42"/>
        <v>0</v>
      </c>
      <c r="M107" s="39">
        <f t="shared" si="42"/>
        <v>251000</v>
      </c>
      <c r="N107" s="39">
        <f t="shared" si="42"/>
        <v>166000</v>
      </c>
      <c r="O107" s="39">
        <f t="shared" si="42"/>
        <v>6600</v>
      </c>
      <c r="P107" s="39">
        <f t="shared" si="42"/>
        <v>0</v>
      </c>
      <c r="Q107" s="39">
        <f t="shared" si="4"/>
        <v>17322730</v>
      </c>
    </row>
    <row r="108" spans="2:17" s="14" customFormat="1" ht="30">
      <c r="B108" s="44" t="s">
        <v>100</v>
      </c>
      <c r="C108" s="43"/>
      <c r="D108" s="43"/>
      <c r="E108" s="53" t="s">
        <v>102</v>
      </c>
      <c r="F108" s="39">
        <f>F109+F110+F111+F112+F113+F116+F115</f>
        <v>17071730</v>
      </c>
      <c r="G108" s="39">
        <f aca="true" t="shared" si="43" ref="G108:P108">G109+G110+G111+G112+G113+G116+G115</f>
        <v>17071730</v>
      </c>
      <c r="H108" s="39">
        <f t="shared" si="43"/>
        <v>12146300</v>
      </c>
      <c r="I108" s="39">
        <f t="shared" si="43"/>
        <v>1615400</v>
      </c>
      <c r="J108" s="39">
        <f t="shared" si="43"/>
        <v>0</v>
      </c>
      <c r="K108" s="39">
        <f t="shared" si="43"/>
        <v>251000</v>
      </c>
      <c r="L108" s="39">
        <f t="shared" si="43"/>
        <v>0</v>
      </c>
      <c r="M108" s="39">
        <f t="shared" si="43"/>
        <v>251000</v>
      </c>
      <c r="N108" s="39">
        <f t="shared" si="43"/>
        <v>166000</v>
      </c>
      <c r="O108" s="39">
        <f t="shared" si="43"/>
        <v>6600</v>
      </c>
      <c r="P108" s="39">
        <f t="shared" si="43"/>
        <v>0</v>
      </c>
      <c r="Q108" s="39">
        <f t="shared" si="4"/>
        <v>17322730</v>
      </c>
    </row>
    <row r="109" spans="2:17" s="14" customFormat="1" ht="45">
      <c r="B109" s="44" t="s">
        <v>149</v>
      </c>
      <c r="C109" s="20" t="s">
        <v>77</v>
      </c>
      <c r="D109" s="20" t="s">
        <v>22</v>
      </c>
      <c r="E109" s="38" t="s">
        <v>103</v>
      </c>
      <c r="F109" s="39">
        <f t="shared" si="2"/>
        <v>749430</v>
      </c>
      <c r="G109" s="28">
        <v>749430</v>
      </c>
      <c r="H109" s="28">
        <v>589700</v>
      </c>
      <c r="I109" s="28"/>
      <c r="J109" s="28"/>
      <c r="K109" s="39">
        <f t="shared" si="3"/>
        <v>0</v>
      </c>
      <c r="L109" s="47"/>
      <c r="M109" s="28"/>
      <c r="N109" s="28"/>
      <c r="O109" s="28"/>
      <c r="P109" s="28"/>
      <c r="Q109" s="39">
        <f t="shared" si="4"/>
        <v>749430</v>
      </c>
    </row>
    <row r="110" spans="2:17" s="14" customFormat="1" ht="15.75">
      <c r="B110" s="37" t="s">
        <v>150</v>
      </c>
      <c r="C110" s="33">
        <v>1080</v>
      </c>
      <c r="D110" s="34" t="s">
        <v>15</v>
      </c>
      <c r="E110" s="57" t="s">
        <v>75</v>
      </c>
      <c r="F110" s="39">
        <f t="shared" si="2"/>
        <v>3733300</v>
      </c>
      <c r="G110" s="28">
        <f>3618600+114700</f>
        <v>3733300</v>
      </c>
      <c r="H110" s="28">
        <f>2875800+94000</f>
        <v>2969800</v>
      </c>
      <c r="I110" s="28">
        <v>66900</v>
      </c>
      <c r="J110" s="28"/>
      <c r="K110" s="39">
        <f aca="true" t="shared" si="44" ref="K110:K121">M110+P110</f>
        <v>131000</v>
      </c>
      <c r="L110" s="47"/>
      <c r="M110" s="28">
        <v>131000</v>
      </c>
      <c r="N110" s="28">
        <v>98000</v>
      </c>
      <c r="O110" s="28"/>
      <c r="P110" s="28"/>
      <c r="Q110" s="39">
        <f t="shared" si="4"/>
        <v>3864300</v>
      </c>
    </row>
    <row r="111" spans="2:17" s="14" customFormat="1" ht="15.75">
      <c r="B111" s="37" t="s">
        <v>107</v>
      </c>
      <c r="C111" s="33">
        <v>4030</v>
      </c>
      <c r="D111" s="34" t="s">
        <v>25</v>
      </c>
      <c r="E111" s="26" t="s">
        <v>50</v>
      </c>
      <c r="F111" s="39">
        <f t="shared" si="2"/>
        <v>5197810</v>
      </c>
      <c r="G111" s="28">
        <f>3193760+1889350+114700</f>
        <v>5197810</v>
      </c>
      <c r="H111" s="28">
        <f>2384000+1376400+94000</f>
        <v>3854400</v>
      </c>
      <c r="I111" s="28">
        <f>243860+99950</f>
        <v>343810</v>
      </c>
      <c r="J111" s="28"/>
      <c r="K111" s="39">
        <f t="shared" si="44"/>
        <v>4000</v>
      </c>
      <c r="L111" s="47"/>
      <c r="M111" s="28">
        <v>4000</v>
      </c>
      <c r="N111" s="28"/>
      <c r="O111" s="28"/>
      <c r="P111" s="28"/>
      <c r="Q111" s="39">
        <f t="shared" si="4"/>
        <v>5201810</v>
      </c>
    </row>
    <row r="112" spans="2:17" s="14" customFormat="1" ht="15.75">
      <c r="B112" s="37" t="s">
        <v>108</v>
      </c>
      <c r="C112" s="33">
        <v>4040</v>
      </c>
      <c r="D112" s="34" t="s">
        <v>25</v>
      </c>
      <c r="E112" s="57" t="s">
        <v>51</v>
      </c>
      <c r="F112" s="39">
        <f aca="true" t="shared" si="45" ref="F112:F121">G112+J112</f>
        <v>1064200</v>
      </c>
      <c r="G112" s="28">
        <f>954200+110000</f>
        <v>1064200</v>
      </c>
      <c r="H112" s="28">
        <f>653600+90000</f>
        <v>743600</v>
      </c>
      <c r="I112" s="28">
        <v>97100</v>
      </c>
      <c r="J112" s="28"/>
      <c r="K112" s="39">
        <f t="shared" si="44"/>
        <v>18000</v>
      </c>
      <c r="L112" s="47"/>
      <c r="M112" s="28">
        <v>18000</v>
      </c>
      <c r="N112" s="28"/>
      <c r="O112" s="28">
        <v>2000</v>
      </c>
      <c r="P112" s="28"/>
      <c r="Q112" s="39">
        <f aca="true" t="shared" si="46" ref="Q112:Q126">F112+K112</f>
        <v>1082200</v>
      </c>
    </row>
    <row r="113" spans="2:17" s="14" customFormat="1" ht="30">
      <c r="B113" s="37" t="s">
        <v>109</v>
      </c>
      <c r="C113" s="33">
        <v>4060</v>
      </c>
      <c r="D113" s="34" t="s">
        <v>2</v>
      </c>
      <c r="E113" s="57" t="s">
        <v>52</v>
      </c>
      <c r="F113" s="39">
        <f t="shared" si="45"/>
        <v>6188190</v>
      </c>
      <c r="G113" s="28">
        <f>2878640+3035150+274400</f>
        <v>6188190</v>
      </c>
      <c r="H113" s="28">
        <f>1610000+2153700+225100</f>
        <v>3988800</v>
      </c>
      <c r="I113" s="28">
        <f>809240+298350</f>
        <v>1107590</v>
      </c>
      <c r="J113" s="28"/>
      <c r="K113" s="39">
        <f t="shared" si="44"/>
        <v>98000</v>
      </c>
      <c r="L113" s="47"/>
      <c r="M113" s="28">
        <v>98000</v>
      </c>
      <c r="N113" s="28">
        <v>68000</v>
      </c>
      <c r="O113" s="28">
        <v>4600</v>
      </c>
      <c r="P113" s="28"/>
      <c r="Q113" s="39">
        <f t="shared" si="46"/>
        <v>6286190</v>
      </c>
    </row>
    <row r="114" spans="2:17" s="14" customFormat="1" ht="15.75">
      <c r="B114" s="37" t="s">
        <v>225</v>
      </c>
      <c r="C114" s="33">
        <v>4080</v>
      </c>
      <c r="D114" s="34"/>
      <c r="E114" s="57" t="s">
        <v>226</v>
      </c>
      <c r="F114" s="39">
        <f>F115+F116</f>
        <v>138800</v>
      </c>
      <c r="G114" s="40">
        <f aca="true" t="shared" si="47" ref="G114:P114">G115+G116</f>
        <v>138800</v>
      </c>
      <c r="H114" s="40">
        <f t="shared" si="47"/>
        <v>0</v>
      </c>
      <c r="I114" s="40">
        <f t="shared" si="47"/>
        <v>0</v>
      </c>
      <c r="J114" s="40">
        <f t="shared" si="47"/>
        <v>0</v>
      </c>
      <c r="K114" s="39">
        <f t="shared" si="47"/>
        <v>0</v>
      </c>
      <c r="L114" s="40">
        <f t="shared" si="47"/>
        <v>0</v>
      </c>
      <c r="M114" s="40">
        <f t="shared" si="47"/>
        <v>0</v>
      </c>
      <c r="N114" s="40">
        <f t="shared" si="47"/>
        <v>0</v>
      </c>
      <c r="O114" s="40">
        <f t="shared" si="47"/>
        <v>0</v>
      </c>
      <c r="P114" s="40">
        <f t="shared" si="47"/>
        <v>0</v>
      </c>
      <c r="Q114" s="39">
        <f t="shared" si="46"/>
        <v>138800</v>
      </c>
    </row>
    <row r="115" spans="2:17" s="14" customFormat="1" ht="15.75" hidden="1">
      <c r="B115" s="37"/>
      <c r="C115" s="33"/>
      <c r="D115" s="34"/>
      <c r="E115" s="57"/>
      <c r="F115" s="39">
        <f t="shared" si="45"/>
        <v>0</v>
      </c>
      <c r="G115" s="28"/>
      <c r="H115" s="28"/>
      <c r="I115" s="28"/>
      <c r="J115" s="28"/>
      <c r="K115" s="39">
        <f t="shared" si="44"/>
        <v>0</v>
      </c>
      <c r="L115" s="47"/>
      <c r="M115" s="28"/>
      <c r="N115" s="28"/>
      <c r="O115" s="28"/>
      <c r="P115" s="28"/>
      <c r="Q115" s="39">
        <f t="shared" si="46"/>
        <v>0</v>
      </c>
    </row>
    <row r="116" spans="2:17" s="14" customFormat="1" ht="15.75">
      <c r="B116" s="37" t="s">
        <v>110</v>
      </c>
      <c r="C116" s="33">
        <v>4082</v>
      </c>
      <c r="D116" s="34" t="s">
        <v>23</v>
      </c>
      <c r="E116" s="21" t="s">
        <v>60</v>
      </c>
      <c r="F116" s="39">
        <f t="shared" si="45"/>
        <v>138800</v>
      </c>
      <c r="G116" s="28">
        <f>G117+G118</f>
        <v>138800</v>
      </c>
      <c r="H116" s="28">
        <f aca="true" t="shared" si="48" ref="H116:P116">H117+H118</f>
        <v>0</v>
      </c>
      <c r="I116" s="28">
        <f t="shared" si="48"/>
        <v>0</v>
      </c>
      <c r="J116" s="28">
        <f t="shared" si="48"/>
        <v>0</v>
      </c>
      <c r="K116" s="28">
        <f t="shared" si="48"/>
        <v>0</v>
      </c>
      <c r="L116" s="28">
        <f t="shared" si="48"/>
        <v>0</v>
      </c>
      <c r="M116" s="28">
        <f t="shared" si="48"/>
        <v>0</v>
      </c>
      <c r="N116" s="28">
        <f t="shared" si="48"/>
        <v>0</v>
      </c>
      <c r="O116" s="28">
        <f t="shared" si="48"/>
        <v>0</v>
      </c>
      <c r="P116" s="28">
        <f t="shared" si="48"/>
        <v>0</v>
      </c>
      <c r="Q116" s="39">
        <f t="shared" si="46"/>
        <v>138800</v>
      </c>
    </row>
    <row r="117" spans="2:17" s="14" customFormat="1" ht="30">
      <c r="B117" s="37"/>
      <c r="C117" s="33"/>
      <c r="D117" s="34"/>
      <c r="E117" s="54" t="s">
        <v>175</v>
      </c>
      <c r="F117" s="39">
        <f t="shared" si="45"/>
        <v>110000</v>
      </c>
      <c r="G117" s="28">
        <v>110000</v>
      </c>
      <c r="H117" s="28"/>
      <c r="I117" s="28"/>
      <c r="J117" s="28"/>
      <c r="K117" s="39">
        <f t="shared" si="44"/>
        <v>0</v>
      </c>
      <c r="L117" s="47"/>
      <c r="M117" s="28"/>
      <c r="N117" s="28"/>
      <c r="O117" s="28"/>
      <c r="P117" s="28"/>
      <c r="Q117" s="39">
        <f t="shared" si="46"/>
        <v>110000</v>
      </c>
    </row>
    <row r="118" spans="2:17" s="14" customFormat="1" ht="15.75">
      <c r="B118" s="37"/>
      <c r="C118" s="20"/>
      <c r="D118" s="20"/>
      <c r="E118" s="54" t="s">
        <v>139</v>
      </c>
      <c r="F118" s="39">
        <f t="shared" si="45"/>
        <v>28800</v>
      </c>
      <c r="G118" s="28">
        <v>28800</v>
      </c>
      <c r="H118" s="28"/>
      <c r="I118" s="28"/>
      <c r="J118" s="28"/>
      <c r="K118" s="39">
        <f t="shared" si="44"/>
        <v>0</v>
      </c>
      <c r="L118" s="47"/>
      <c r="M118" s="28"/>
      <c r="N118" s="28"/>
      <c r="O118" s="28"/>
      <c r="P118" s="28"/>
      <c r="Q118" s="39">
        <f t="shared" si="46"/>
        <v>28800</v>
      </c>
    </row>
    <row r="119" spans="2:17" s="14" customFormat="1" ht="29.25">
      <c r="B119" s="35">
        <v>3700000</v>
      </c>
      <c r="C119" s="15"/>
      <c r="D119" s="15"/>
      <c r="E119" s="29" t="s">
        <v>104</v>
      </c>
      <c r="F119" s="39">
        <f>F120</f>
        <v>1426960</v>
      </c>
      <c r="G119" s="39">
        <f>G120</f>
        <v>1226960</v>
      </c>
      <c r="H119" s="39">
        <f>H120</f>
        <v>941500</v>
      </c>
      <c r="I119" s="39">
        <f>I120</f>
        <v>0</v>
      </c>
      <c r="J119" s="39">
        <f>J120</f>
        <v>0</v>
      </c>
      <c r="K119" s="39">
        <f t="shared" si="44"/>
        <v>2021500</v>
      </c>
      <c r="L119" s="39">
        <f>L120</f>
        <v>2021500</v>
      </c>
      <c r="M119" s="39">
        <f>M120</f>
        <v>0</v>
      </c>
      <c r="N119" s="39">
        <f>N120</f>
        <v>0</v>
      </c>
      <c r="O119" s="39">
        <f>O120</f>
        <v>0</v>
      </c>
      <c r="P119" s="39">
        <f>P120</f>
        <v>2021500</v>
      </c>
      <c r="Q119" s="39">
        <f t="shared" si="46"/>
        <v>3448460</v>
      </c>
    </row>
    <row r="120" spans="2:17" s="14" customFormat="1" ht="30">
      <c r="B120" s="35">
        <v>3710000</v>
      </c>
      <c r="C120" s="15"/>
      <c r="D120" s="15"/>
      <c r="E120" s="29" t="s">
        <v>105</v>
      </c>
      <c r="F120" s="39">
        <f>F121+F122+F124</f>
        <v>1426960</v>
      </c>
      <c r="G120" s="39">
        <f aca="true" t="shared" si="49" ref="G120:P120">G121+G122+G124</f>
        <v>1226960</v>
      </c>
      <c r="H120" s="39">
        <f t="shared" si="49"/>
        <v>941500</v>
      </c>
      <c r="I120" s="39">
        <f t="shared" si="49"/>
        <v>0</v>
      </c>
      <c r="J120" s="39">
        <f t="shared" si="49"/>
        <v>0</v>
      </c>
      <c r="K120" s="39">
        <f t="shared" si="49"/>
        <v>2021500</v>
      </c>
      <c r="L120" s="39">
        <f t="shared" si="49"/>
        <v>2021500</v>
      </c>
      <c r="M120" s="39">
        <f t="shared" si="49"/>
        <v>0</v>
      </c>
      <c r="N120" s="39">
        <f t="shared" si="49"/>
        <v>0</v>
      </c>
      <c r="O120" s="39">
        <f t="shared" si="49"/>
        <v>0</v>
      </c>
      <c r="P120" s="39">
        <f t="shared" si="49"/>
        <v>2021500</v>
      </c>
      <c r="Q120" s="39">
        <f t="shared" si="46"/>
        <v>3448460</v>
      </c>
    </row>
    <row r="121" spans="1:17" s="14" customFormat="1" ht="45">
      <c r="A121" s="14">
        <v>250102</v>
      </c>
      <c r="B121" s="35">
        <v>3710160</v>
      </c>
      <c r="C121" s="20" t="s">
        <v>77</v>
      </c>
      <c r="D121" s="20" t="s">
        <v>22</v>
      </c>
      <c r="E121" s="38" t="s">
        <v>103</v>
      </c>
      <c r="F121" s="39">
        <f t="shared" si="45"/>
        <v>1226960</v>
      </c>
      <c r="G121" s="39">
        <f>1218630+8330</f>
        <v>1226960</v>
      </c>
      <c r="H121" s="39">
        <v>941500</v>
      </c>
      <c r="I121" s="39"/>
      <c r="J121" s="39"/>
      <c r="K121" s="39">
        <f t="shared" si="44"/>
        <v>21500</v>
      </c>
      <c r="L121" s="39">
        <v>21500</v>
      </c>
      <c r="M121" s="39"/>
      <c r="N121" s="39"/>
      <c r="O121" s="39"/>
      <c r="P121" s="39">
        <v>21500</v>
      </c>
      <c r="Q121" s="39">
        <f t="shared" si="46"/>
        <v>1248460</v>
      </c>
    </row>
    <row r="122" spans="2:17" s="14" customFormat="1" ht="15.75">
      <c r="B122" s="42" t="s">
        <v>234</v>
      </c>
      <c r="C122" s="34" t="s">
        <v>148</v>
      </c>
      <c r="D122" s="34" t="s">
        <v>24</v>
      </c>
      <c r="E122" s="38" t="s">
        <v>147</v>
      </c>
      <c r="F122" s="39">
        <f>F123</f>
        <v>200000</v>
      </c>
      <c r="G122" s="39"/>
      <c r="H122" s="39"/>
      <c r="I122" s="39"/>
      <c r="J122" s="39"/>
      <c r="K122" s="39"/>
      <c r="L122" s="39"/>
      <c r="M122" s="39"/>
      <c r="N122" s="39"/>
      <c r="O122" s="39"/>
      <c r="P122" s="39"/>
      <c r="Q122" s="39">
        <f t="shared" si="46"/>
        <v>200000</v>
      </c>
    </row>
    <row r="123" spans="2:17" s="14" customFormat="1" ht="30">
      <c r="B123" s="42"/>
      <c r="C123" s="34"/>
      <c r="D123" s="34"/>
      <c r="E123" s="46" t="s">
        <v>174</v>
      </c>
      <c r="F123" s="39">
        <v>200000</v>
      </c>
      <c r="G123" s="39"/>
      <c r="H123" s="39"/>
      <c r="I123" s="39"/>
      <c r="J123" s="39"/>
      <c r="K123" s="39"/>
      <c r="L123" s="39"/>
      <c r="M123" s="39"/>
      <c r="N123" s="39"/>
      <c r="O123" s="39"/>
      <c r="P123" s="39"/>
      <c r="Q123" s="39">
        <f t="shared" si="46"/>
        <v>200000</v>
      </c>
    </row>
    <row r="124" spans="2:17" s="14" customFormat="1" ht="30">
      <c r="B124" s="35">
        <v>3719750</v>
      </c>
      <c r="C124" s="34" t="s">
        <v>238</v>
      </c>
      <c r="D124" s="34" t="s">
        <v>239</v>
      </c>
      <c r="E124" s="38" t="s">
        <v>240</v>
      </c>
      <c r="F124" s="39">
        <f>F125</f>
        <v>0</v>
      </c>
      <c r="G124" s="39">
        <f aca="true" t="shared" si="50" ref="G124:P124">G125</f>
        <v>0</v>
      </c>
      <c r="H124" s="39">
        <f t="shared" si="50"/>
        <v>0</v>
      </c>
      <c r="I124" s="39">
        <f t="shared" si="50"/>
        <v>0</v>
      </c>
      <c r="J124" s="39">
        <f t="shared" si="50"/>
        <v>0</v>
      </c>
      <c r="K124" s="39">
        <f t="shared" si="50"/>
        <v>2000000</v>
      </c>
      <c r="L124" s="39">
        <f t="shared" si="50"/>
        <v>2000000</v>
      </c>
      <c r="M124" s="39">
        <f t="shared" si="50"/>
        <v>0</v>
      </c>
      <c r="N124" s="39">
        <f t="shared" si="50"/>
        <v>0</v>
      </c>
      <c r="O124" s="39">
        <f t="shared" si="50"/>
        <v>0</v>
      </c>
      <c r="P124" s="39">
        <f t="shared" si="50"/>
        <v>2000000</v>
      </c>
      <c r="Q124" s="39">
        <f t="shared" si="46"/>
        <v>2000000</v>
      </c>
    </row>
    <row r="125" spans="2:17" s="14" customFormat="1" ht="120" customHeight="1">
      <c r="B125" s="35"/>
      <c r="C125" s="34"/>
      <c r="D125" s="34"/>
      <c r="E125" s="63" t="s">
        <v>250</v>
      </c>
      <c r="F125" s="39">
        <f>G125+J125</f>
        <v>0</v>
      </c>
      <c r="G125" s="39"/>
      <c r="H125" s="39"/>
      <c r="I125" s="39"/>
      <c r="J125" s="39"/>
      <c r="K125" s="39">
        <f>M125+P125</f>
        <v>2000000</v>
      </c>
      <c r="L125" s="39">
        <v>2000000</v>
      </c>
      <c r="M125" s="39"/>
      <c r="N125" s="39"/>
      <c r="O125" s="39"/>
      <c r="P125" s="39">
        <v>2000000</v>
      </c>
      <c r="Q125" s="39">
        <f t="shared" si="46"/>
        <v>2000000</v>
      </c>
    </row>
    <row r="126" spans="2:17" s="13" customFormat="1" ht="19.5" customHeight="1">
      <c r="B126" s="30"/>
      <c r="C126" s="30"/>
      <c r="D126" s="30"/>
      <c r="E126" s="30" t="s">
        <v>9</v>
      </c>
      <c r="F126" s="39">
        <f>F10+F77+F107+F119+F96</f>
        <v>289930235</v>
      </c>
      <c r="G126" s="39">
        <f aca="true" t="shared" si="51" ref="G126:P126">G10+G77+G107+G119+G96</f>
        <v>282318335</v>
      </c>
      <c r="H126" s="39">
        <f t="shared" si="51"/>
        <v>185614328</v>
      </c>
      <c r="I126" s="39">
        <f t="shared" si="51"/>
        <v>23917350</v>
      </c>
      <c r="J126" s="39">
        <f t="shared" si="51"/>
        <v>7411900</v>
      </c>
      <c r="K126" s="39">
        <f>K10+K77+K107+K119+K96</f>
        <v>11955210</v>
      </c>
      <c r="L126" s="39">
        <f t="shared" si="51"/>
        <v>8529170</v>
      </c>
      <c r="M126" s="39">
        <f t="shared" si="51"/>
        <v>3426040</v>
      </c>
      <c r="N126" s="39">
        <f t="shared" si="51"/>
        <v>782800</v>
      </c>
      <c r="O126" s="39">
        <f t="shared" si="51"/>
        <v>42700</v>
      </c>
      <c r="P126" s="39">
        <f t="shared" si="51"/>
        <v>8529170</v>
      </c>
      <c r="Q126" s="39">
        <f t="shared" si="46"/>
        <v>301885445</v>
      </c>
    </row>
    <row r="127" ht="22.5" customHeight="1"/>
    <row r="128" spans="5:16" ht="30.75" customHeight="1">
      <c r="E128" s="50"/>
      <c r="F128" s="70" t="s">
        <v>106</v>
      </c>
      <c r="G128" s="71"/>
      <c r="H128" s="71"/>
      <c r="I128" s="71"/>
      <c r="J128" s="71"/>
      <c r="K128" s="71"/>
      <c r="L128" s="71"/>
      <c r="M128" s="71"/>
      <c r="N128" s="71"/>
      <c r="O128" s="71"/>
      <c r="P128" s="71"/>
    </row>
    <row r="129" ht="12.75">
      <c r="F129" s="24"/>
    </row>
    <row r="130" spans="6:16" ht="52.5" customHeight="1">
      <c r="F130" s="67" t="s">
        <v>233</v>
      </c>
      <c r="G130" s="67"/>
      <c r="H130" s="67"/>
      <c r="I130" s="67"/>
      <c r="J130" s="67"/>
      <c r="K130" s="67"/>
      <c r="L130" s="67"/>
      <c r="M130" s="67"/>
      <c r="N130" s="67"/>
      <c r="O130" s="67"/>
      <c r="P130" s="67"/>
    </row>
    <row r="131" ht="12.75">
      <c r="H131" s="24"/>
    </row>
    <row r="132" spans="6:17" ht="12.75">
      <c r="F132" s="59"/>
      <c r="G132" s="59"/>
      <c r="H132" s="59"/>
      <c r="I132" s="59"/>
      <c r="J132" s="59"/>
      <c r="K132" s="59"/>
      <c r="L132" s="59"/>
      <c r="M132" s="59"/>
      <c r="N132" s="59"/>
      <c r="O132" s="59"/>
      <c r="P132" s="59"/>
      <c r="Q132" s="59"/>
    </row>
    <row r="133" spans="6:17" ht="12.75">
      <c r="F133" s="24"/>
      <c r="G133" s="24"/>
      <c r="H133" s="24"/>
      <c r="I133" s="24"/>
      <c r="J133" s="24"/>
      <c r="K133" s="24"/>
      <c r="L133" s="24"/>
      <c r="M133" s="24"/>
      <c r="N133" s="24"/>
      <c r="O133" s="24"/>
      <c r="P133" s="24"/>
      <c r="Q133" s="24"/>
    </row>
    <row r="135" spans="6:21" ht="12.75">
      <c r="F135" s="24"/>
      <c r="G135" s="24"/>
      <c r="H135" s="24"/>
      <c r="I135" s="24"/>
      <c r="J135" s="24"/>
      <c r="K135" s="24"/>
      <c r="L135" s="24"/>
      <c r="M135" s="24"/>
      <c r="N135" s="24"/>
      <c r="O135" s="24"/>
      <c r="P135" s="24"/>
      <c r="Q135" s="24"/>
      <c r="R135" s="24"/>
      <c r="S135" s="24"/>
      <c r="T135" s="24"/>
      <c r="U135" s="24"/>
    </row>
  </sheetData>
  <mergeCells count="26">
    <mergeCell ref="B2:Q2"/>
    <mergeCell ref="B5:B8"/>
    <mergeCell ref="C5:C8"/>
    <mergeCell ref="D5:D8"/>
    <mergeCell ref="E5:E8"/>
    <mergeCell ref="Q5:Q8"/>
    <mergeCell ref="P6:P8"/>
    <mergeCell ref="N7:N8"/>
    <mergeCell ref="O7:O8"/>
    <mergeCell ref="N6:O6"/>
    <mergeCell ref="L6:L8"/>
    <mergeCell ref="K6:K8"/>
    <mergeCell ref="H6:I6"/>
    <mergeCell ref="J6:J8"/>
    <mergeCell ref="H7:H8"/>
    <mergeCell ref="I7:I8"/>
    <mergeCell ref="B3:C3"/>
    <mergeCell ref="B4:C4"/>
    <mergeCell ref="N1:Q1"/>
    <mergeCell ref="F130:P130"/>
    <mergeCell ref="F5:J5"/>
    <mergeCell ref="K5:P5"/>
    <mergeCell ref="F6:F8"/>
    <mergeCell ref="G6:G8"/>
    <mergeCell ref="M6:M8"/>
    <mergeCell ref="F128:P128"/>
  </mergeCells>
  <printOptions horizontalCentered="1"/>
  <pageMargins left="0.21" right="0.18" top="0.32" bottom="0.33" header="0.11811023622047245" footer="0.16"/>
  <pageSetup blackAndWhite="1" fitToHeight="4" horizontalDpi="600" verticalDpi="600" orientation="landscape" paperSize="9" scale="54" r:id="rId1"/>
  <headerFooter alignWithMargins="0">
    <oddFooter>&amp;C&amp;P</oddFooter>
  </headerFooter>
  <rowBreaks count="1" manualBreakCount="1">
    <brk id="82"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КАРАВАЕВА ОЛЬГА</dc:creator>
  <cp:keywords/>
  <dc:description/>
  <cp:lastModifiedBy>User</cp:lastModifiedBy>
  <cp:lastPrinted>2021-02-23T13:17:13Z</cp:lastPrinted>
  <dcterms:created xsi:type="dcterms:W3CDTF">2016-10-26T11:29:24Z</dcterms:created>
  <dcterms:modified xsi:type="dcterms:W3CDTF">2021-03-01T13:27:36Z</dcterms:modified>
  <cp:category/>
  <cp:version/>
  <cp:contentType/>
  <cp:contentStatus/>
</cp:coreProperties>
</file>