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'дод.7'!$B$1:$K$172</definedName>
  </definedNames>
  <calcPr fullCalcOnLoad="1"/>
</workbook>
</file>

<file path=xl/sharedStrings.xml><?xml version="1.0" encoding="utf-8"?>
<sst xmlns="http://schemas.openxmlformats.org/spreadsheetml/2006/main" count="399" uniqueCount="218">
  <si>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</si>
  <si>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</si>
  <si>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</si>
  <si>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</si>
  <si>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</si>
  <si>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</si>
  <si>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</si>
  <si>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</si>
  <si>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</si>
  <si>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</si>
  <si>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</si>
  <si>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</si>
  <si>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</si>
  <si>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</si>
  <si>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</si>
  <si>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</si>
  <si>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</si>
  <si>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</si>
  <si>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</si>
  <si>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</si>
  <si>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</si>
  <si>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</si>
  <si>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</si>
  <si>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</si>
  <si>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</si>
  <si>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</si>
  <si>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</si>
  <si>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</si>
  <si>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</si>
  <si>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</si>
  <si>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</si>
  <si>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</si>
  <si>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</si>
  <si>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</si>
  <si>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</si>
  <si>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</si>
  <si>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</si>
  <si>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</si>
  <si>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</si>
  <si>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</si>
  <si>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</si>
  <si>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</si>
  <si>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</si>
  <si>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</si>
  <si>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</si>
  <si>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</si>
  <si>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</si>
  <si>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</si>
  <si>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</si>
  <si>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</si>
  <si>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</si>
  <si>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</si>
  <si>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</si>
  <si>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</si>
  <si>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</si>
  <si>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</si>
  <si>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</si>
  <si>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</si>
  <si>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</si>
  <si>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</si>
  <si>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</si>
  <si>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</si>
  <si>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</si>
  <si>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</si>
  <si>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</si>
  <si>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</si>
  <si>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</si>
  <si>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</si>
  <si>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</si>
  <si>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Рішення ХLVІ (позачергової)сесії районної ради VII скликання від  21 травня 2020 року</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</si>
  <si>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</si>
  <si>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</si>
  <si>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</si>
  <si>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</si>
  <si>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</si>
  <si>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</si>
  <si>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</si>
  <si>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</si>
  <si>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</si>
  <si>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</si>
  <si>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</si>
  <si>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</si>
  <si>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</si>
  <si>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</si>
  <si>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</si>
  <si>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</si>
  <si>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</si>
  <si>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</si>
  <si>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</si>
  <si>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</si>
  <si>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</si>
  <si>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</si>
  <si>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</si>
  <si>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</si>
  <si>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</si>
  <si>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</si>
  <si>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</si>
  <si>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</si>
  <si>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</si>
  <si>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</si>
  <si>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</si>
  <si>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</si>
  <si>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</si>
  <si>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</si>
  <si>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</si>
  <si>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</si>
  <si>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</si>
  <si>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</si>
  <si>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</si>
  <si>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</si>
  <si>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</si>
  <si>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</si>
  <si>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</si>
  <si>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</si>
  <si>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</si>
  <si>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</si>
  <si>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</si>
  <si>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</si>
  <si>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</si>
  <si>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</si>
  <si>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</si>
  <si>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</si>
  <si>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</si>
  <si>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 xml:space="preserve">                                                                    Секретар міської ради                                                                                             Ольга ТОПОРКОВА</t>
  </si>
  <si>
    <t xml:space="preserve">                                                                   Підготував       
                                                                   Начальник
                                                                   фінансового відділу                                                                                                   Ганна СТАРОДУБЕЦЬ</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</si>
  <si>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</si>
  <si>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</si>
  <si>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</si>
  <si>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</si>
  <si>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</si>
  <si>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</si>
  <si>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</si>
  <si>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</si>
  <si>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</si>
  <si>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</si>
  <si>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</si>
  <si>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</si>
  <si>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</si>
  <si>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</si>
  <si>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</si>
  <si>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</si>
  <si>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</si>
  <si>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</si>
  <si>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</si>
  <si>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</si>
  <si>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</si>
  <si>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</si>
  <si>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</si>
  <si>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</si>
  <si>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</si>
  <si>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</si>
  <si>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</si>
  <si>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</si>
  <si>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</si>
  <si>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</si>
  <si>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</si>
  <si>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</si>
  <si>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</si>
  <si>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</si>
  <si>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</si>
  <si>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</si>
  <si>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</si>
  <si>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</si>
  <si>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</si>
  <si>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</si>
  <si>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</si>
  <si>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</si>
  <si>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</si>
  <si>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</si>
  <si>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</si>
  <si>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</si>
  <si>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</si>
  <si>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</si>
  <si>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</si>
  <si>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</si>
  <si>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</si>
  <si>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</si>
  <si>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</si>
  <si>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</si>
  <si>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</si>
  <si>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</si>
  <si>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</si>
  <si>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</si>
  <si>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</si>
  <si>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</si>
  <si>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</si>
  <si>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</si>
  <si>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0117321</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</si>
  <si>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</si>
  <si>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</si>
  <si>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</si>
  <si>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</si>
  <si>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</si>
  <si>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</si>
  <si>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</si>
  <si>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</si>
  <si>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</si>
  <si>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</si>
  <si>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</si>
  <si>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</si>
  <si>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</si>
  <si>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</si>
  <si>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</si>
  <si>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"Вовчанський центр фізичного здоров'я населення "Спорт для всіх"</t>
  </si>
  <si>
    <t>Розпорядження від 30.12.2020 року №207</t>
  </si>
  <si>
    <t>Програма сприяння діяльності Вовчанського підприємства теплових мереж на 2021 рік"</t>
  </si>
  <si>
    <t>Розпорядження від 30.12.2020 року №206</t>
  </si>
  <si>
    <t>Програма сприяння діяльності Комунального підприємства "Вовчанські очисні споруди" на 2021 рік"</t>
  </si>
  <si>
    <t>Розпорядження від 30.12.2020 року №205</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</si>
  <si>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</si>
  <si>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</si>
  <si>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</si>
  <si>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</si>
  <si>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</si>
  <si>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</si>
  <si>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до  рішення ХІІ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</si>
  <si>
    <t>Розпорядження від 27.04.2021 року №178</t>
  </si>
  <si>
    <t>Розпорядження від 27.04.2021 року №181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</si>
</sst>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s>
  <fonts count="46">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b/>
      <i/>
      <sz val="11"/>
      <name val="Times New Roman"/>
      <family val="1"/>
    </font>
    <font>
      <b/>
      <sz val="15"/>
      <color indexed="62"/>
      <name val="Calibri"/>
      <family val="2"/>
    </font>
    <font>
      <b/>
      <sz val="13"/>
      <color indexed="62"/>
      <name val="Calibri"/>
      <family val="2"/>
    </font>
    <font>
      <b/>
      <sz val="11"/>
      <color indexed="6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89">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192" fontId="4" fillId="0" borderId="14" xfId="96" applyNumberFormat="1" applyFont="1" applyFill="1" applyBorder="1" applyAlignment="1">
      <alignment vertical="center" wrapText="1"/>
      <protection/>
    </xf>
    <xf numFmtId="192" fontId="4" fillId="0" borderId="15" xfId="96" applyNumberFormat="1" applyFont="1" applyFill="1" applyBorder="1" applyAlignment="1">
      <alignment vertical="center" wrapText="1"/>
      <protection/>
    </xf>
    <xf numFmtId="0" fontId="25" fillId="0" borderId="13" xfId="0" applyFont="1" applyFill="1" applyBorder="1" applyAlignment="1">
      <alignment horizontal="justify" vertical="center" wrapText="1"/>
    </xf>
    <xf numFmtId="0" fontId="42" fillId="0" borderId="13" xfId="0" applyFont="1" applyFill="1" applyBorder="1" applyAlignment="1">
      <alignment horizontal="justify" vertical="center" wrapText="1"/>
    </xf>
    <xf numFmtId="192"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192"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3" fontId="4" fillId="27" borderId="13" xfId="96" applyNumberFormat="1" applyFont="1" applyFill="1" applyBorder="1" applyAlignment="1">
      <alignment horizontal="center" vertical="center" wrapText="1"/>
      <protection/>
    </xf>
    <xf numFmtId="3" fontId="35" fillId="27" borderId="13" xfId="96" applyNumberFormat="1" applyFont="1" applyFill="1" applyBorder="1" applyAlignment="1">
      <alignment horizontal="center" vertical="center" wrapText="1"/>
      <protection/>
    </xf>
    <xf numFmtId="192" fontId="4" fillId="0" borderId="16" xfId="96" applyNumberFormat="1" applyFont="1" applyFill="1" applyBorder="1" applyAlignment="1">
      <alignment horizontal="center" vertical="center" wrapText="1"/>
      <protection/>
    </xf>
    <xf numFmtId="192" fontId="4" fillId="0" borderId="14" xfId="96" applyNumberFormat="1" applyFont="1" applyFill="1" applyBorder="1" applyAlignment="1">
      <alignment horizontal="center" vertical="center" wrapText="1"/>
      <protection/>
    </xf>
    <xf numFmtId="192" fontId="4" fillId="0" borderId="15" xfId="96" applyNumberFormat="1" applyFont="1" applyFill="1" applyBorder="1" applyAlignment="1">
      <alignment horizontal="center" vertical="center" wrapText="1"/>
      <protection/>
    </xf>
    <xf numFmtId="0" fontId="40" fillId="0" borderId="0" xfId="0" applyFont="1" applyFill="1" applyAlignment="1">
      <alignment horizontal="center"/>
    </xf>
    <xf numFmtId="0" fontId="40" fillId="0" borderId="0" xfId="0" applyFont="1" applyFill="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35" fillId="0" borderId="0" xfId="106" applyFont="1" applyFill="1" applyBorder="1" applyAlignment="1">
      <alignment horizontal="left" vertical="center" wrapText="1"/>
      <protection/>
    </xf>
    <xf numFmtId="192" fontId="4" fillId="0" borderId="13" xfId="96" applyNumberFormat="1" applyFont="1" applyFill="1" applyBorder="1" applyAlignment="1">
      <alignment horizontal="center" vertical="center" wrapText="1"/>
      <protection/>
    </xf>
    <xf numFmtId="0" fontId="41" fillId="0" borderId="0" xfId="0" applyNumberFormat="1" applyFont="1" applyFill="1" applyBorder="1" applyAlignment="1" applyProtection="1">
      <alignment horizontal="left" vertical="top" wrapText="1"/>
      <protection/>
    </xf>
    <xf numFmtId="0" fontId="40" fillId="0" borderId="0" xfId="0" applyNumberFormat="1" applyFont="1" applyFill="1" applyBorder="1" applyAlignment="1" applyProtection="1">
      <alignment horizontal="left" vertical="top"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2"/>
  <sheetViews>
    <sheetView showZeros="0" tabSelected="1" view="pageBreakPreview" zoomScale="75" zoomScaleNormal="60" zoomScaleSheetLayoutView="75" zoomScalePageLayoutView="0" workbookViewId="0" topLeftCell="E130">
      <selection activeCell="E170" sqref="E170:J170"/>
    </sheetView>
  </sheetViews>
  <sheetFormatPr defaultColWidth="9.16015625" defaultRowHeight="12.75"/>
  <cols>
    <col min="1" max="1" width="12.5" style="44" hidden="1" customWidth="1"/>
    <col min="2" max="2" width="14.66015625" style="2" customWidth="1"/>
    <col min="3" max="3" width="14" style="2" customWidth="1"/>
    <col min="4" max="4" width="16.33203125" style="2" customWidth="1"/>
    <col min="5" max="5" width="84.5" style="44" customWidth="1"/>
    <col min="6" max="6" width="71.66015625" style="44" customWidth="1"/>
    <col min="7" max="7" width="29.16015625" style="44" customWidth="1"/>
    <col min="8" max="8" width="28.3320312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72" t="s">
        <v>163</v>
      </c>
      <c r="I1" s="72"/>
      <c r="J1" s="72"/>
      <c r="K1" s="72"/>
    </row>
    <row r="2" spans="8:12" ht="120" customHeight="1">
      <c r="H2" s="73" t="s">
        <v>215</v>
      </c>
      <c r="I2" s="73"/>
      <c r="J2" s="73"/>
      <c r="K2" s="73"/>
      <c r="L2" s="39"/>
    </row>
    <row r="3" spans="9:11" ht="18.75" customHeight="1">
      <c r="I3" s="76"/>
      <c r="J3" s="76"/>
      <c r="K3" s="76"/>
    </row>
    <row r="4" spans="9:11" ht="15">
      <c r="I4" s="27"/>
      <c r="J4" s="27"/>
      <c r="K4" s="27"/>
    </row>
    <row r="5" spans="2:11" ht="29.25" customHeight="1">
      <c r="B5" s="77" t="s">
        <v>70</v>
      </c>
      <c r="C5" s="78"/>
      <c r="D5" s="78"/>
      <c r="E5" s="78"/>
      <c r="F5" s="78"/>
      <c r="G5" s="78"/>
      <c r="H5" s="78"/>
      <c r="I5" s="78"/>
      <c r="J5" s="78"/>
      <c r="K5" s="78"/>
    </row>
    <row r="6" spans="2:11" ht="21" customHeight="1">
      <c r="B6" s="87">
        <v>20535000000</v>
      </c>
      <c r="C6" s="87"/>
      <c r="D6" s="54"/>
      <c r="E6" s="54"/>
      <c r="F6" s="54"/>
      <c r="G6" s="54"/>
      <c r="H6" s="54"/>
      <c r="I6" s="54"/>
      <c r="J6" s="54"/>
      <c r="K6" s="54"/>
    </row>
    <row r="7" spans="2:11" ht="18.75">
      <c r="B7" s="88" t="s">
        <v>67</v>
      </c>
      <c r="C7" s="88"/>
      <c r="D7" s="3"/>
      <c r="E7" s="46"/>
      <c r="F7" s="47"/>
      <c r="G7" s="47"/>
      <c r="H7" s="47"/>
      <c r="J7" s="4"/>
      <c r="K7" s="55" t="s">
        <v>68</v>
      </c>
    </row>
    <row r="8" spans="1:11" ht="34.5" customHeight="1">
      <c r="A8" s="10" t="s">
        <v>3</v>
      </c>
      <c r="B8" s="81" t="s">
        <v>7</v>
      </c>
      <c r="C8" s="81" t="s">
        <v>45</v>
      </c>
      <c r="D8" s="81" t="s">
        <v>46</v>
      </c>
      <c r="E8" s="83" t="s">
        <v>53</v>
      </c>
      <c r="F8" s="74" t="s">
        <v>47</v>
      </c>
      <c r="G8" s="74" t="s">
        <v>54</v>
      </c>
      <c r="H8" s="74" t="s">
        <v>48</v>
      </c>
      <c r="I8" s="83" t="s">
        <v>0</v>
      </c>
      <c r="J8" s="79" t="s">
        <v>1</v>
      </c>
      <c r="K8" s="80"/>
    </row>
    <row r="9" spans="1:11" ht="78" customHeight="1">
      <c r="A9" s="10"/>
      <c r="B9" s="82"/>
      <c r="C9" s="82"/>
      <c r="D9" s="82"/>
      <c r="E9" s="84"/>
      <c r="F9" s="75"/>
      <c r="G9" s="75"/>
      <c r="H9" s="75"/>
      <c r="I9" s="84"/>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60" t="s">
        <v>104</v>
      </c>
      <c r="G11" s="86" t="s">
        <v>120</v>
      </c>
      <c r="H11" s="43">
        <f aca="true" t="shared" si="0" ref="H11:H100">I11+J11</f>
        <v>5508457</v>
      </c>
      <c r="I11" s="43">
        <f>I12</f>
        <v>5508457</v>
      </c>
      <c r="J11" s="43">
        <f>J12</f>
        <v>0</v>
      </c>
      <c r="K11" s="43">
        <f>K12</f>
        <v>0</v>
      </c>
    </row>
    <row r="12" spans="1:11" ht="24.75" customHeight="1">
      <c r="A12" s="10"/>
      <c r="B12" s="28" t="s">
        <v>30</v>
      </c>
      <c r="C12" s="29"/>
      <c r="D12" s="29"/>
      <c r="E12" s="58" t="s">
        <v>71</v>
      </c>
      <c r="F12" s="6"/>
      <c r="G12" s="86"/>
      <c r="H12" s="43">
        <f t="shared" si="0"/>
        <v>5508457</v>
      </c>
      <c r="I12" s="43">
        <f aca="true" t="shared" si="1" ref="I12:K13">I13</f>
        <v>5508457</v>
      </c>
      <c r="J12" s="43">
        <f t="shared" si="1"/>
        <v>0</v>
      </c>
      <c r="K12" s="43">
        <f t="shared" si="1"/>
        <v>0</v>
      </c>
    </row>
    <row r="13" spans="1:11" ht="28.5" customHeight="1">
      <c r="A13" s="10"/>
      <c r="B13" s="28" t="s">
        <v>31</v>
      </c>
      <c r="C13" s="29"/>
      <c r="D13" s="29"/>
      <c r="E13" s="59" t="s">
        <v>84</v>
      </c>
      <c r="F13" s="6"/>
      <c r="G13" s="86"/>
      <c r="H13" s="43">
        <f t="shared" si="0"/>
        <v>5508457</v>
      </c>
      <c r="I13" s="43">
        <f>I14</f>
        <v>5508457</v>
      </c>
      <c r="J13" s="43">
        <f t="shared" si="1"/>
        <v>0</v>
      </c>
      <c r="K13" s="43">
        <f t="shared" si="1"/>
        <v>0</v>
      </c>
    </row>
    <row r="14" spans="1:11" ht="37.5" customHeight="1">
      <c r="A14" s="10"/>
      <c r="B14" s="29" t="s">
        <v>72</v>
      </c>
      <c r="C14" s="13">
        <v>2010</v>
      </c>
      <c r="D14" s="13" t="s">
        <v>14</v>
      </c>
      <c r="E14" s="12" t="s">
        <v>15</v>
      </c>
      <c r="F14" s="6"/>
      <c r="G14" s="86"/>
      <c r="H14" s="51">
        <f t="shared" si="0"/>
        <v>5508457</v>
      </c>
      <c r="I14" s="42">
        <f>4846200+550500+50000+61757</f>
        <v>5508457</v>
      </c>
      <c r="J14" s="42"/>
      <c r="K14" s="42"/>
    </row>
    <row r="15" spans="1:11" ht="62.25" customHeight="1">
      <c r="A15" s="10"/>
      <c r="B15" s="29"/>
      <c r="C15" s="13"/>
      <c r="D15" s="13"/>
      <c r="E15" s="12"/>
      <c r="F15" s="60" t="s">
        <v>105</v>
      </c>
      <c r="G15" s="86" t="s">
        <v>120</v>
      </c>
      <c r="H15" s="43">
        <f t="shared" si="0"/>
        <v>3906000</v>
      </c>
      <c r="I15" s="43">
        <f aca="true" t="shared" si="2" ref="I15:K17">I16</f>
        <v>3906000</v>
      </c>
      <c r="J15" s="43">
        <f t="shared" si="2"/>
        <v>0</v>
      </c>
      <c r="K15" s="43">
        <f t="shared" si="2"/>
        <v>0</v>
      </c>
    </row>
    <row r="16" spans="1:11" ht="37.5" customHeight="1">
      <c r="A16" s="10"/>
      <c r="B16" s="28" t="s">
        <v>30</v>
      </c>
      <c r="C16" s="29"/>
      <c r="D16" s="29"/>
      <c r="E16" s="58" t="s">
        <v>71</v>
      </c>
      <c r="F16" s="6"/>
      <c r="G16" s="86"/>
      <c r="H16" s="43">
        <f t="shared" si="0"/>
        <v>3906000</v>
      </c>
      <c r="I16" s="43">
        <f>I17</f>
        <v>3906000</v>
      </c>
      <c r="J16" s="43">
        <f t="shared" si="2"/>
        <v>0</v>
      </c>
      <c r="K16" s="43">
        <f t="shared" si="2"/>
        <v>0</v>
      </c>
    </row>
    <row r="17" spans="1:11" ht="37.5" customHeight="1">
      <c r="A17" s="10"/>
      <c r="B17" s="28" t="s">
        <v>31</v>
      </c>
      <c r="C17" s="29"/>
      <c r="D17" s="29"/>
      <c r="E17" s="59" t="s">
        <v>84</v>
      </c>
      <c r="F17" s="6"/>
      <c r="G17" s="86"/>
      <c r="H17" s="43">
        <f t="shared" si="0"/>
        <v>3906000</v>
      </c>
      <c r="I17" s="41">
        <f>I18</f>
        <v>3906000</v>
      </c>
      <c r="J17" s="42">
        <f t="shared" si="2"/>
        <v>0</v>
      </c>
      <c r="K17" s="42">
        <f t="shared" si="2"/>
        <v>0</v>
      </c>
    </row>
    <row r="18" spans="1:11" ht="37.5" customHeight="1">
      <c r="A18" s="10"/>
      <c r="B18" s="29" t="s">
        <v>125</v>
      </c>
      <c r="C18" s="29" t="s">
        <v>126</v>
      </c>
      <c r="D18" s="29"/>
      <c r="E18" s="36" t="s">
        <v>127</v>
      </c>
      <c r="F18" s="6"/>
      <c r="G18" s="86"/>
      <c r="H18" s="43">
        <f t="shared" si="0"/>
        <v>3906000</v>
      </c>
      <c r="I18" s="41">
        <f>I19</f>
        <v>3906000</v>
      </c>
      <c r="J18" s="42">
        <f>J19</f>
        <v>0</v>
      </c>
      <c r="K18" s="42">
        <f>K19</f>
        <v>0</v>
      </c>
    </row>
    <row r="19" spans="1:11" ht="37.5" customHeight="1">
      <c r="A19" s="10"/>
      <c r="B19" s="29" t="s">
        <v>73</v>
      </c>
      <c r="C19" s="29" t="s">
        <v>57</v>
      </c>
      <c r="D19" s="29" t="s">
        <v>58</v>
      </c>
      <c r="E19" s="12" t="s">
        <v>59</v>
      </c>
      <c r="F19" s="6"/>
      <c r="G19" s="86"/>
      <c r="H19" s="51">
        <f t="shared" si="0"/>
        <v>3906000</v>
      </c>
      <c r="I19" s="42">
        <f>3429000+130000+307000+40000</f>
        <v>3906000</v>
      </c>
      <c r="J19" s="42"/>
      <c r="K19" s="42"/>
    </row>
    <row r="20" spans="1:11" ht="56.25" customHeight="1">
      <c r="A20" s="5">
        <v>120100</v>
      </c>
      <c r="B20" s="15"/>
      <c r="C20" s="15"/>
      <c r="D20" s="15"/>
      <c r="E20" s="5"/>
      <c r="F20" s="60" t="s">
        <v>74</v>
      </c>
      <c r="G20" s="86" t="s">
        <v>120</v>
      </c>
      <c r="H20" s="43">
        <f t="shared" si="0"/>
        <v>611200</v>
      </c>
      <c r="I20" s="41">
        <f aca="true" t="shared" si="3" ref="I20:J22">I21</f>
        <v>611200</v>
      </c>
      <c r="J20" s="41">
        <f t="shared" si="3"/>
        <v>0</v>
      </c>
      <c r="K20" s="41"/>
    </row>
    <row r="21" spans="1:11" s="14" customFormat="1" ht="18.75">
      <c r="A21" s="15"/>
      <c r="B21" s="28" t="s">
        <v>30</v>
      </c>
      <c r="C21" s="29"/>
      <c r="D21" s="29"/>
      <c r="E21" s="58" t="s">
        <v>71</v>
      </c>
      <c r="F21" s="17"/>
      <c r="G21" s="86"/>
      <c r="H21" s="43">
        <f t="shared" si="0"/>
        <v>611200</v>
      </c>
      <c r="I21" s="41">
        <f t="shared" si="3"/>
        <v>611200</v>
      </c>
      <c r="J21" s="42">
        <f t="shared" si="3"/>
        <v>0</v>
      </c>
      <c r="K21" s="42"/>
    </row>
    <row r="22" spans="1:11" s="21" customFormat="1" ht="26.25" customHeight="1">
      <c r="A22" s="18"/>
      <c r="B22" s="28" t="s">
        <v>31</v>
      </c>
      <c r="C22" s="29"/>
      <c r="D22" s="29"/>
      <c r="E22" s="59" t="s">
        <v>84</v>
      </c>
      <c r="F22" s="20"/>
      <c r="G22" s="86"/>
      <c r="H22" s="43">
        <f t="shared" si="0"/>
        <v>611200</v>
      </c>
      <c r="I22" s="41">
        <f t="shared" si="3"/>
        <v>611200</v>
      </c>
      <c r="J22" s="42">
        <f t="shared" si="3"/>
        <v>0</v>
      </c>
      <c r="K22" s="42"/>
    </row>
    <row r="23" spans="1:11" s="21" customFormat="1" ht="26.25" customHeight="1">
      <c r="A23" s="18"/>
      <c r="B23" s="29" t="s">
        <v>103</v>
      </c>
      <c r="C23" s="13" t="s">
        <v>19</v>
      </c>
      <c r="D23" s="13" t="s">
        <v>2</v>
      </c>
      <c r="E23" s="36" t="s">
        <v>20</v>
      </c>
      <c r="F23" s="20"/>
      <c r="G23" s="86"/>
      <c r="H23" s="51">
        <f t="shared" si="0"/>
        <v>611200</v>
      </c>
      <c r="I23" s="42">
        <f>375000+236200</f>
        <v>611200</v>
      </c>
      <c r="J23" s="42"/>
      <c r="K23" s="42"/>
    </row>
    <row r="24" spans="1:11" ht="37.5" customHeight="1">
      <c r="A24" s="5">
        <v>130115</v>
      </c>
      <c r="B24" s="15"/>
      <c r="C24" s="15"/>
      <c r="D24" s="15"/>
      <c r="E24" s="5"/>
      <c r="F24" s="60" t="s">
        <v>106</v>
      </c>
      <c r="G24" s="69" t="s">
        <v>120</v>
      </c>
      <c r="H24" s="43">
        <f t="shared" si="0"/>
        <v>270000</v>
      </c>
      <c r="I24" s="41">
        <f>I25</f>
        <v>270000</v>
      </c>
      <c r="J24" s="41">
        <f>J25</f>
        <v>0</v>
      </c>
      <c r="K24" s="41"/>
    </row>
    <row r="25" spans="1:11" s="14" customFormat="1" ht="18.75">
      <c r="A25" s="15"/>
      <c r="B25" s="28" t="s">
        <v>30</v>
      </c>
      <c r="C25" s="29"/>
      <c r="D25" s="29"/>
      <c r="E25" s="58" t="s">
        <v>71</v>
      </c>
      <c r="F25" s="17"/>
      <c r="G25" s="70"/>
      <c r="H25" s="43">
        <f t="shared" si="0"/>
        <v>270000</v>
      </c>
      <c r="I25" s="41">
        <f>I26</f>
        <v>270000</v>
      </c>
      <c r="J25" s="42">
        <f>J26</f>
        <v>0</v>
      </c>
      <c r="K25" s="42"/>
    </row>
    <row r="26" spans="1:11" s="21" customFormat="1" ht="19.5">
      <c r="A26" s="18"/>
      <c r="B26" s="28" t="s">
        <v>31</v>
      </c>
      <c r="C26" s="29"/>
      <c r="D26" s="29"/>
      <c r="E26" s="59" t="s">
        <v>84</v>
      </c>
      <c r="F26" s="20"/>
      <c r="G26" s="70"/>
      <c r="H26" s="43">
        <f>I26+J26</f>
        <v>270000</v>
      </c>
      <c r="I26" s="43">
        <f>I27+I29+I31</f>
        <v>270000</v>
      </c>
      <c r="J26" s="43">
        <f>J28+J30+J37</f>
        <v>0</v>
      </c>
      <c r="K26" s="43">
        <f>K28+K30+K37</f>
        <v>0</v>
      </c>
    </row>
    <row r="27" spans="1:11" s="21" customFormat="1" ht="19.5">
      <c r="A27" s="18"/>
      <c r="B27" s="29" t="s">
        <v>128</v>
      </c>
      <c r="C27" s="29">
        <v>5010</v>
      </c>
      <c r="D27" s="29"/>
      <c r="E27" s="36" t="s">
        <v>129</v>
      </c>
      <c r="F27" s="20"/>
      <c r="G27" s="70"/>
      <c r="H27" s="43">
        <f t="shared" si="0"/>
        <v>55000</v>
      </c>
      <c r="I27" s="43">
        <f>I28</f>
        <v>55000</v>
      </c>
      <c r="J27" s="43">
        <f>J28</f>
        <v>0</v>
      </c>
      <c r="K27" s="43">
        <f>K28</f>
        <v>0</v>
      </c>
    </row>
    <row r="28" spans="1:11" s="21" customFormat="1" ht="37.5">
      <c r="A28" s="18"/>
      <c r="B28" s="29" t="s">
        <v>77</v>
      </c>
      <c r="C28" s="29" t="s">
        <v>76</v>
      </c>
      <c r="D28" s="29" t="s">
        <v>6</v>
      </c>
      <c r="E28" s="12" t="s">
        <v>75</v>
      </c>
      <c r="F28" s="20"/>
      <c r="G28" s="70"/>
      <c r="H28" s="51">
        <f t="shared" si="0"/>
        <v>55000</v>
      </c>
      <c r="I28" s="51">
        <f>170000-115000</f>
        <v>55000</v>
      </c>
      <c r="J28" s="43"/>
      <c r="K28" s="43"/>
    </row>
    <row r="29" spans="1:11" s="21" customFormat="1" ht="19.5">
      <c r="A29" s="18"/>
      <c r="B29" s="29" t="s">
        <v>130</v>
      </c>
      <c r="C29" s="29" t="s">
        <v>131</v>
      </c>
      <c r="D29" s="29"/>
      <c r="E29" s="36" t="s">
        <v>132</v>
      </c>
      <c r="F29" s="20"/>
      <c r="G29" s="70"/>
      <c r="H29" s="43">
        <f t="shared" si="0"/>
        <v>100000</v>
      </c>
      <c r="I29" s="43">
        <f>I30</f>
        <v>100000</v>
      </c>
      <c r="J29" s="51">
        <f>J30</f>
        <v>0</v>
      </c>
      <c r="K29" s="51">
        <f>K30</f>
        <v>0</v>
      </c>
    </row>
    <row r="30" spans="1:11" s="21" customFormat="1" ht="37.5">
      <c r="A30" s="18"/>
      <c r="B30" s="29" t="s">
        <v>78</v>
      </c>
      <c r="C30" s="29" t="s">
        <v>51</v>
      </c>
      <c r="D30" s="29" t="s">
        <v>6</v>
      </c>
      <c r="E30" s="12" t="s">
        <v>52</v>
      </c>
      <c r="F30" s="20"/>
      <c r="G30" s="70"/>
      <c r="H30" s="51">
        <f t="shared" si="0"/>
        <v>100000</v>
      </c>
      <c r="I30" s="42">
        <v>100000</v>
      </c>
      <c r="J30" s="42"/>
      <c r="K30" s="42"/>
    </row>
    <row r="31" spans="1:11" s="21" customFormat="1" ht="19.5">
      <c r="A31" s="18"/>
      <c r="B31" s="29" t="s">
        <v>195</v>
      </c>
      <c r="C31" s="29" t="s">
        <v>196</v>
      </c>
      <c r="D31" s="29"/>
      <c r="E31" s="12" t="s">
        <v>197</v>
      </c>
      <c r="F31" s="20"/>
      <c r="G31" s="70"/>
      <c r="H31" s="43">
        <f t="shared" si="0"/>
        <v>115000</v>
      </c>
      <c r="I31" s="41">
        <f>I32</f>
        <v>115000</v>
      </c>
      <c r="J31" s="42">
        <f>J32</f>
        <v>0</v>
      </c>
      <c r="K31" s="42">
        <f>K32</f>
        <v>0</v>
      </c>
    </row>
    <row r="32" spans="1:11" s="21" customFormat="1" ht="19.5">
      <c r="A32" s="18"/>
      <c r="B32" s="29" t="s">
        <v>198</v>
      </c>
      <c r="C32" s="29" t="s">
        <v>199</v>
      </c>
      <c r="D32" s="29" t="s">
        <v>6</v>
      </c>
      <c r="E32" s="12" t="s">
        <v>200</v>
      </c>
      <c r="F32" s="20"/>
      <c r="G32" s="71"/>
      <c r="H32" s="51">
        <f t="shared" si="0"/>
        <v>115000</v>
      </c>
      <c r="I32" s="42">
        <v>115000</v>
      </c>
      <c r="J32" s="42"/>
      <c r="K32" s="42"/>
    </row>
    <row r="33" spans="1:11" s="21" customFormat="1" ht="56.25">
      <c r="A33" s="18"/>
      <c r="B33" s="29"/>
      <c r="C33" s="29"/>
      <c r="D33" s="29"/>
      <c r="E33" s="12"/>
      <c r="F33" s="17" t="s">
        <v>203</v>
      </c>
      <c r="G33" s="70" t="s">
        <v>204</v>
      </c>
      <c r="H33" s="43">
        <f aca="true" t="shared" si="4" ref="H33:K35">H34</f>
        <v>130000</v>
      </c>
      <c r="I33" s="43">
        <f t="shared" si="4"/>
        <v>130000</v>
      </c>
      <c r="J33" s="43">
        <f t="shared" si="4"/>
        <v>0</v>
      </c>
      <c r="K33" s="43">
        <f t="shared" si="4"/>
        <v>0</v>
      </c>
    </row>
    <row r="34" spans="1:11" s="21" customFormat="1" ht="19.5">
      <c r="A34" s="18"/>
      <c r="B34" s="28" t="s">
        <v>30</v>
      </c>
      <c r="C34" s="29"/>
      <c r="D34" s="29"/>
      <c r="E34" s="58" t="s">
        <v>71</v>
      </c>
      <c r="F34" s="20"/>
      <c r="G34" s="70"/>
      <c r="H34" s="51">
        <f t="shared" si="4"/>
        <v>130000</v>
      </c>
      <c r="I34" s="51">
        <f t="shared" si="4"/>
        <v>130000</v>
      </c>
      <c r="J34" s="51">
        <f t="shared" si="4"/>
        <v>0</v>
      </c>
      <c r="K34" s="51">
        <f t="shared" si="4"/>
        <v>0</v>
      </c>
    </row>
    <row r="35" spans="1:11" s="21" customFormat="1" ht="19.5">
      <c r="A35" s="18"/>
      <c r="B35" s="28" t="s">
        <v>31</v>
      </c>
      <c r="C35" s="29"/>
      <c r="D35" s="29"/>
      <c r="E35" s="59" t="s">
        <v>84</v>
      </c>
      <c r="F35" s="20"/>
      <c r="G35" s="70"/>
      <c r="H35" s="51">
        <f t="shared" si="4"/>
        <v>130000</v>
      </c>
      <c r="I35" s="51">
        <f t="shared" si="4"/>
        <v>130000</v>
      </c>
      <c r="J35" s="51">
        <f t="shared" si="4"/>
        <v>0</v>
      </c>
      <c r="K35" s="51">
        <f t="shared" si="4"/>
        <v>0</v>
      </c>
    </row>
    <row r="36" spans="1:11" s="21" customFormat="1" ht="19.5">
      <c r="A36" s="18"/>
      <c r="B36" s="29" t="s">
        <v>133</v>
      </c>
      <c r="C36" s="29" t="s">
        <v>134</v>
      </c>
      <c r="D36" s="29"/>
      <c r="E36" s="36" t="s">
        <v>135</v>
      </c>
      <c r="F36" s="20"/>
      <c r="G36" s="70"/>
      <c r="H36" s="51">
        <f t="shared" si="0"/>
        <v>130000</v>
      </c>
      <c r="I36" s="42">
        <f>I37</f>
        <v>130000</v>
      </c>
      <c r="J36" s="42">
        <f>J37</f>
        <v>0</v>
      </c>
      <c r="K36" s="42">
        <f>K37</f>
        <v>0</v>
      </c>
    </row>
    <row r="37" spans="1:11" s="14" customFormat="1" ht="56.25">
      <c r="A37" s="11"/>
      <c r="B37" s="29" t="s">
        <v>79</v>
      </c>
      <c r="C37" s="29" t="s">
        <v>16</v>
      </c>
      <c r="D37" s="29" t="s">
        <v>6</v>
      </c>
      <c r="E37" s="12" t="s">
        <v>21</v>
      </c>
      <c r="F37" s="13"/>
      <c r="G37" s="71"/>
      <c r="H37" s="51">
        <f t="shared" si="0"/>
        <v>130000</v>
      </c>
      <c r="I37" s="42">
        <v>130000</v>
      </c>
      <c r="J37" s="42"/>
      <c r="K37" s="42"/>
    </row>
    <row r="38" spans="1:11" s="14" customFormat="1" ht="86.25" customHeight="1">
      <c r="A38" s="11">
        <v>180410</v>
      </c>
      <c r="B38" s="28"/>
      <c r="C38" s="29"/>
      <c r="D38" s="29"/>
      <c r="E38" s="12"/>
      <c r="F38" s="60" t="s">
        <v>107</v>
      </c>
      <c r="G38" s="86" t="s">
        <v>120</v>
      </c>
      <c r="H38" s="43">
        <f t="shared" si="0"/>
        <v>8643555</v>
      </c>
      <c r="I38" s="43">
        <f aca="true" t="shared" si="5" ref="I38:K39">I39</f>
        <v>8643555</v>
      </c>
      <c r="J38" s="43">
        <f t="shared" si="5"/>
        <v>0</v>
      </c>
      <c r="K38" s="43">
        <f t="shared" si="5"/>
        <v>0</v>
      </c>
    </row>
    <row r="39" spans="1:11" s="14" customFormat="1" ht="18.75">
      <c r="A39" s="15"/>
      <c r="B39" s="28" t="s">
        <v>30</v>
      </c>
      <c r="C39" s="29"/>
      <c r="D39" s="29"/>
      <c r="E39" s="58" t="s">
        <v>71</v>
      </c>
      <c r="F39" s="17"/>
      <c r="G39" s="86"/>
      <c r="H39" s="43">
        <f t="shared" si="0"/>
        <v>8643555</v>
      </c>
      <c r="I39" s="43">
        <f t="shared" si="5"/>
        <v>8643555</v>
      </c>
      <c r="J39" s="43">
        <f t="shared" si="5"/>
        <v>0</v>
      </c>
      <c r="K39" s="43">
        <f t="shared" si="5"/>
        <v>0</v>
      </c>
    </row>
    <row r="40" spans="1:11" s="21" customFormat="1" ht="19.5">
      <c r="A40" s="18"/>
      <c r="B40" s="28" t="s">
        <v>31</v>
      </c>
      <c r="C40" s="29"/>
      <c r="D40" s="29"/>
      <c r="E40" s="59" t="s">
        <v>84</v>
      </c>
      <c r="F40" s="20"/>
      <c r="G40" s="86"/>
      <c r="H40" s="43">
        <f t="shared" si="0"/>
        <v>8643555</v>
      </c>
      <c r="I40" s="43">
        <f>I42</f>
        <v>8643555</v>
      </c>
      <c r="J40" s="43">
        <f>J42</f>
        <v>0</v>
      </c>
      <c r="K40" s="43">
        <f>K42</f>
        <v>0</v>
      </c>
    </row>
    <row r="41" spans="1:11" s="21" customFormat="1" ht="19.5">
      <c r="A41" s="18"/>
      <c r="B41" s="29" t="s">
        <v>136</v>
      </c>
      <c r="C41" s="29" t="s">
        <v>137</v>
      </c>
      <c r="D41" s="29"/>
      <c r="E41" s="36" t="s">
        <v>138</v>
      </c>
      <c r="F41" s="20"/>
      <c r="G41" s="86"/>
      <c r="H41" s="43">
        <f t="shared" si="0"/>
        <v>8643555</v>
      </c>
      <c r="I41" s="43">
        <f>I42</f>
        <v>8643555</v>
      </c>
      <c r="J41" s="43">
        <f>J42</f>
        <v>0</v>
      </c>
      <c r="K41" s="43">
        <f>K42</f>
        <v>0</v>
      </c>
    </row>
    <row r="42" spans="1:11" s="14" customFormat="1" ht="18.75">
      <c r="A42" s="11"/>
      <c r="B42" s="29" t="s">
        <v>80</v>
      </c>
      <c r="C42" s="29" t="s">
        <v>22</v>
      </c>
      <c r="D42" s="29" t="s">
        <v>5</v>
      </c>
      <c r="E42" s="36" t="s">
        <v>23</v>
      </c>
      <c r="F42" s="13"/>
      <c r="G42" s="86"/>
      <c r="H42" s="51">
        <f t="shared" si="0"/>
        <v>8643555</v>
      </c>
      <c r="I42" s="42">
        <f>6708000+780000+1155555</f>
        <v>8643555</v>
      </c>
      <c r="J42" s="42"/>
      <c r="K42" s="42"/>
    </row>
    <row r="43" spans="1:11" s="14" customFormat="1" ht="112.5">
      <c r="A43" s="15">
        <v>210105</v>
      </c>
      <c r="B43" s="15"/>
      <c r="C43" s="15"/>
      <c r="D43" s="15"/>
      <c r="E43" s="16"/>
      <c r="F43" s="60" t="s">
        <v>161</v>
      </c>
      <c r="G43" s="86" t="s">
        <v>120</v>
      </c>
      <c r="H43" s="43">
        <f t="shared" si="0"/>
        <v>1126700</v>
      </c>
      <c r="I43" s="41">
        <f aca="true" t="shared" si="6" ref="I43:J45">I44</f>
        <v>1126700</v>
      </c>
      <c r="J43" s="41">
        <f t="shared" si="6"/>
        <v>0</v>
      </c>
      <c r="K43" s="41"/>
    </row>
    <row r="44" spans="1:11" s="21" customFormat="1" ht="19.5">
      <c r="A44" s="18"/>
      <c r="B44" s="28" t="s">
        <v>30</v>
      </c>
      <c r="C44" s="29"/>
      <c r="D44" s="29"/>
      <c r="E44" s="58" t="s">
        <v>71</v>
      </c>
      <c r="F44" s="20"/>
      <c r="G44" s="86"/>
      <c r="H44" s="43">
        <f t="shared" si="0"/>
        <v>1126700</v>
      </c>
      <c r="I44" s="41">
        <f t="shared" si="6"/>
        <v>1126700</v>
      </c>
      <c r="J44" s="42">
        <f t="shared" si="6"/>
        <v>0</v>
      </c>
      <c r="K44" s="42"/>
    </row>
    <row r="45" spans="1:11" s="14" customFormat="1" ht="18.75">
      <c r="A45" s="11"/>
      <c r="B45" s="28" t="s">
        <v>31</v>
      </c>
      <c r="C45" s="29"/>
      <c r="D45" s="29"/>
      <c r="E45" s="59" t="s">
        <v>84</v>
      </c>
      <c r="F45" s="13"/>
      <c r="G45" s="86"/>
      <c r="H45" s="43">
        <f t="shared" si="0"/>
        <v>1126700</v>
      </c>
      <c r="I45" s="41">
        <f t="shared" si="6"/>
        <v>1126700</v>
      </c>
      <c r="J45" s="42">
        <f t="shared" si="6"/>
        <v>0</v>
      </c>
      <c r="K45" s="42"/>
    </row>
    <row r="46" spans="1:11" s="14" customFormat="1" ht="37.5">
      <c r="A46" s="11"/>
      <c r="B46" s="29" t="s">
        <v>81</v>
      </c>
      <c r="C46" s="29" t="s">
        <v>24</v>
      </c>
      <c r="D46" s="29" t="s">
        <v>4</v>
      </c>
      <c r="E46" s="36" t="s">
        <v>25</v>
      </c>
      <c r="F46" s="13"/>
      <c r="G46" s="86"/>
      <c r="H46" s="51">
        <f t="shared" si="0"/>
        <v>1126700</v>
      </c>
      <c r="I46" s="42">
        <v>1126700</v>
      </c>
      <c r="J46" s="42">
        <f>16000-16000</f>
        <v>0</v>
      </c>
      <c r="K46" s="42"/>
    </row>
    <row r="47" spans="1:11" s="21" customFormat="1" ht="37.5" customHeight="1">
      <c r="A47" s="18"/>
      <c r="B47" s="31"/>
      <c r="C47" s="22"/>
      <c r="D47" s="22"/>
      <c r="E47" s="25"/>
      <c r="F47" s="60" t="s">
        <v>108</v>
      </c>
      <c r="G47" s="69" t="s">
        <v>120</v>
      </c>
      <c r="H47" s="43">
        <f>H48+H52+H57</f>
        <v>156360</v>
      </c>
      <c r="I47" s="43">
        <f>I48+I52+I57</f>
        <v>156360</v>
      </c>
      <c r="J47" s="43">
        <f>J48+J52+J57</f>
        <v>0</v>
      </c>
      <c r="K47" s="43">
        <f>K48+K52+K57</f>
        <v>0</v>
      </c>
    </row>
    <row r="48" spans="1:11" s="21" customFormat="1" ht="19.5">
      <c r="A48" s="18"/>
      <c r="B48" s="31" t="s">
        <v>27</v>
      </c>
      <c r="C48" s="32"/>
      <c r="D48" s="32"/>
      <c r="E48" s="16" t="s">
        <v>82</v>
      </c>
      <c r="F48" s="20"/>
      <c r="G48" s="70"/>
      <c r="H48" s="43">
        <f t="shared" si="0"/>
        <v>67660</v>
      </c>
      <c r="I48" s="41">
        <f aca="true" t="shared" si="7" ref="I48:K50">I49</f>
        <v>67660</v>
      </c>
      <c r="J48" s="42">
        <f t="shared" si="7"/>
        <v>0</v>
      </c>
      <c r="K48" s="42">
        <f t="shared" si="7"/>
        <v>0</v>
      </c>
    </row>
    <row r="49" spans="1:11" s="21" customFormat="1" ht="19.5">
      <c r="A49" s="18"/>
      <c r="B49" s="28" t="s">
        <v>26</v>
      </c>
      <c r="C49" s="32"/>
      <c r="D49" s="32"/>
      <c r="E49" s="19" t="s">
        <v>83</v>
      </c>
      <c r="F49" s="20"/>
      <c r="G49" s="70"/>
      <c r="H49" s="43">
        <f>H50</f>
        <v>67660</v>
      </c>
      <c r="I49" s="43">
        <f t="shared" si="7"/>
        <v>67660</v>
      </c>
      <c r="J49" s="43">
        <f t="shared" si="7"/>
        <v>0</v>
      </c>
      <c r="K49" s="43">
        <f t="shared" si="7"/>
        <v>0</v>
      </c>
    </row>
    <row r="50" spans="1:11" s="21" customFormat="1" ht="19.5">
      <c r="A50" s="18"/>
      <c r="B50" s="22" t="s">
        <v>139</v>
      </c>
      <c r="C50" s="22" t="s">
        <v>140</v>
      </c>
      <c r="D50" s="22"/>
      <c r="E50" s="61" t="s">
        <v>141</v>
      </c>
      <c r="F50" s="20"/>
      <c r="G50" s="70"/>
      <c r="H50" s="43">
        <f t="shared" si="0"/>
        <v>67660</v>
      </c>
      <c r="I50" s="41">
        <f t="shared" si="7"/>
        <v>67660</v>
      </c>
      <c r="J50" s="41">
        <f t="shared" si="7"/>
        <v>0</v>
      </c>
      <c r="K50" s="41">
        <f t="shared" si="7"/>
        <v>0</v>
      </c>
    </row>
    <row r="51" spans="1:11" s="21" customFormat="1" ht="19.5">
      <c r="A51" s="18"/>
      <c r="B51" s="22" t="s">
        <v>115</v>
      </c>
      <c r="C51" s="22" t="s">
        <v>116</v>
      </c>
      <c r="D51" s="22" t="s">
        <v>60</v>
      </c>
      <c r="E51" s="25" t="s">
        <v>61</v>
      </c>
      <c r="F51" s="20"/>
      <c r="G51" s="70"/>
      <c r="H51" s="51">
        <f t="shared" si="0"/>
        <v>67660</v>
      </c>
      <c r="I51" s="51">
        <v>67660</v>
      </c>
      <c r="J51" s="42"/>
      <c r="K51" s="42"/>
    </row>
    <row r="52" spans="1:11" s="21" customFormat="1" ht="19.5">
      <c r="A52" s="18"/>
      <c r="B52" s="28" t="s">
        <v>30</v>
      </c>
      <c r="C52" s="29"/>
      <c r="D52" s="29"/>
      <c r="E52" s="58" t="s">
        <v>71</v>
      </c>
      <c r="F52" s="20"/>
      <c r="G52" s="70"/>
      <c r="H52" s="51">
        <f aca="true" t="shared" si="8" ref="H52:K53">H53</f>
        <v>59900</v>
      </c>
      <c r="I52" s="51">
        <f t="shared" si="8"/>
        <v>59900</v>
      </c>
      <c r="J52" s="51">
        <f t="shared" si="8"/>
        <v>0</v>
      </c>
      <c r="K52" s="51">
        <f t="shared" si="8"/>
        <v>0</v>
      </c>
    </row>
    <row r="53" spans="1:12" s="21" customFormat="1" ht="19.5">
      <c r="A53" s="18"/>
      <c r="B53" s="28" t="s">
        <v>31</v>
      </c>
      <c r="C53" s="29"/>
      <c r="D53" s="29"/>
      <c r="E53" s="59" t="s">
        <v>84</v>
      </c>
      <c r="F53" s="20"/>
      <c r="G53" s="70"/>
      <c r="H53" s="51">
        <f t="shared" si="8"/>
        <v>59900</v>
      </c>
      <c r="I53" s="51">
        <f t="shared" si="8"/>
        <v>59900</v>
      </c>
      <c r="J53" s="51">
        <f t="shared" si="8"/>
        <v>0</v>
      </c>
      <c r="K53" s="51">
        <f t="shared" si="8"/>
        <v>0</v>
      </c>
      <c r="L53" s="51">
        <f>L54</f>
        <v>0</v>
      </c>
    </row>
    <row r="54" spans="1:11" s="21" customFormat="1" ht="19.5">
      <c r="A54" s="18"/>
      <c r="B54" s="22" t="s">
        <v>142</v>
      </c>
      <c r="C54" s="22">
        <v>3130</v>
      </c>
      <c r="D54" s="22"/>
      <c r="E54" s="61" t="s">
        <v>143</v>
      </c>
      <c r="F54" s="20"/>
      <c r="G54" s="70"/>
      <c r="H54" s="43">
        <f t="shared" si="0"/>
        <v>59900</v>
      </c>
      <c r="I54" s="43">
        <f>I55</f>
        <v>59900</v>
      </c>
      <c r="J54" s="51">
        <f>J55</f>
        <v>0</v>
      </c>
      <c r="K54" s="51">
        <f>K55</f>
        <v>0</v>
      </c>
    </row>
    <row r="55" spans="1:11" s="21" customFormat="1" ht="19.5">
      <c r="A55" s="18"/>
      <c r="B55" s="22" t="s">
        <v>186</v>
      </c>
      <c r="C55" s="22" t="s">
        <v>62</v>
      </c>
      <c r="D55" s="22" t="s">
        <v>9</v>
      </c>
      <c r="E55" s="25" t="s">
        <v>63</v>
      </c>
      <c r="F55" s="20"/>
      <c r="G55" s="70"/>
      <c r="H55" s="51">
        <f t="shared" si="0"/>
        <v>59900</v>
      </c>
      <c r="I55" s="51">
        <f>124400-64500</f>
        <v>59900</v>
      </c>
      <c r="J55" s="42"/>
      <c r="K55" s="42"/>
    </row>
    <row r="56" spans="1:11" s="21" customFormat="1" ht="75" hidden="1">
      <c r="A56" s="18"/>
      <c r="B56" s="22" t="s">
        <v>64</v>
      </c>
      <c r="C56" s="22" t="s">
        <v>65</v>
      </c>
      <c r="D56" s="22" t="s">
        <v>9</v>
      </c>
      <c r="E56" s="25" t="s">
        <v>66</v>
      </c>
      <c r="F56" s="20"/>
      <c r="G56" s="70"/>
      <c r="H56" s="67">
        <f t="shared" si="0"/>
        <v>0</v>
      </c>
      <c r="I56" s="51">
        <f>685000-252537-139500+120000-292900-120063</f>
        <v>0</v>
      </c>
      <c r="J56" s="42"/>
      <c r="K56" s="42"/>
    </row>
    <row r="57" spans="1:11" s="21" customFormat="1" ht="19.5">
      <c r="A57" s="18"/>
      <c r="B57" s="31" t="s">
        <v>90</v>
      </c>
      <c r="C57" s="32"/>
      <c r="D57" s="32"/>
      <c r="E57" s="16" t="s">
        <v>91</v>
      </c>
      <c r="F57" s="20"/>
      <c r="G57" s="70"/>
      <c r="H57" s="43">
        <f>H58</f>
        <v>28800</v>
      </c>
      <c r="I57" s="43">
        <f>I58</f>
        <v>28800</v>
      </c>
      <c r="J57" s="42"/>
      <c r="K57" s="42"/>
    </row>
    <row r="58" spans="1:11" s="21" customFormat="1" ht="19.5">
      <c r="A58" s="18"/>
      <c r="B58" s="28" t="s">
        <v>93</v>
      </c>
      <c r="C58" s="32"/>
      <c r="D58" s="32"/>
      <c r="E58" s="19" t="s">
        <v>92</v>
      </c>
      <c r="F58" s="20"/>
      <c r="G58" s="70"/>
      <c r="H58" s="43">
        <f>H59</f>
        <v>28800</v>
      </c>
      <c r="I58" s="43">
        <f>I59</f>
        <v>28800</v>
      </c>
      <c r="J58" s="43">
        <f>J59</f>
        <v>0</v>
      </c>
      <c r="K58" s="43">
        <f>K59</f>
        <v>0</v>
      </c>
    </row>
    <row r="59" spans="1:11" s="21" customFormat="1" ht="19.5">
      <c r="A59" s="18"/>
      <c r="B59" s="22" t="s">
        <v>144</v>
      </c>
      <c r="C59" s="22">
        <v>4080</v>
      </c>
      <c r="D59" s="22"/>
      <c r="E59" s="61" t="s">
        <v>145</v>
      </c>
      <c r="F59" s="20"/>
      <c r="G59" s="70"/>
      <c r="H59" s="43">
        <f t="shared" si="0"/>
        <v>28800</v>
      </c>
      <c r="I59" s="43">
        <f>I60</f>
        <v>28800</v>
      </c>
      <c r="J59" s="51">
        <f>J60</f>
        <v>0</v>
      </c>
      <c r="K59" s="51">
        <f>K60</f>
        <v>0</v>
      </c>
    </row>
    <row r="60" spans="1:11" s="21" customFormat="1" ht="19.5">
      <c r="A60" s="18"/>
      <c r="B60" s="22" t="s">
        <v>117</v>
      </c>
      <c r="C60" s="22">
        <v>4082</v>
      </c>
      <c r="D60" s="22" t="s">
        <v>17</v>
      </c>
      <c r="E60" s="25" t="s">
        <v>44</v>
      </c>
      <c r="F60" s="20"/>
      <c r="G60" s="70"/>
      <c r="H60" s="51">
        <f t="shared" si="0"/>
        <v>28800</v>
      </c>
      <c r="I60" s="51">
        <v>28800</v>
      </c>
      <c r="J60" s="42"/>
      <c r="K60" s="42"/>
    </row>
    <row r="61" spans="1:11" s="14" customFormat="1" ht="56.25" customHeight="1">
      <c r="A61" s="22"/>
      <c r="B61" s="17"/>
      <c r="C61" s="23"/>
      <c r="D61" s="24"/>
      <c r="E61" s="12"/>
      <c r="F61" s="60" t="s">
        <v>113</v>
      </c>
      <c r="G61" s="69" t="s">
        <v>120</v>
      </c>
      <c r="H61" s="43">
        <f>H62+H72</f>
        <v>2700088</v>
      </c>
      <c r="I61" s="43">
        <f>I62+I72</f>
        <v>2700088</v>
      </c>
      <c r="J61" s="43">
        <f>J62+J72</f>
        <v>0</v>
      </c>
      <c r="K61" s="43">
        <f>K62+K72</f>
        <v>0</v>
      </c>
    </row>
    <row r="62" spans="1:11" s="14" customFormat="1" ht="18.75">
      <c r="A62" s="15"/>
      <c r="B62" s="28" t="s">
        <v>30</v>
      </c>
      <c r="C62" s="29"/>
      <c r="D62" s="29"/>
      <c r="E62" s="16" t="s">
        <v>71</v>
      </c>
      <c r="F62" s="17"/>
      <c r="G62" s="70"/>
      <c r="H62" s="43">
        <f t="shared" si="0"/>
        <v>811666</v>
      </c>
      <c r="I62" s="41">
        <f>I63</f>
        <v>811666</v>
      </c>
      <c r="J62" s="41">
        <f>J63</f>
        <v>0</v>
      </c>
      <c r="K62" s="41">
        <f>K63</f>
        <v>0</v>
      </c>
    </row>
    <row r="63" spans="1:11" s="21" customFormat="1" ht="19.5">
      <c r="A63" s="18"/>
      <c r="B63" s="28" t="s">
        <v>31</v>
      </c>
      <c r="C63" s="29"/>
      <c r="D63" s="29"/>
      <c r="E63" s="16" t="s">
        <v>84</v>
      </c>
      <c r="F63" s="20"/>
      <c r="G63" s="70"/>
      <c r="H63" s="43">
        <f t="shared" si="0"/>
        <v>811666</v>
      </c>
      <c r="I63" s="41">
        <f>I64+I66+I67+I70</f>
        <v>811666</v>
      </c>
      <c r="J63" s="41">
        <f>J66+J67+J68+J69</f>
        <v>0</v>
      </c>
      <c r="K63" s="41">
        <f>K66+K67+K68+K69</f>
        <v>0</v>
      </c>
    </row>
    <row r="64" spans="1:11" s="21" customFormat="1" ht="56.25">
      <c r="A64" s="18"/>
      <c r="B64" s="13" t="s">
        <v>146</v>
      </c>
      <c r="C64" s="13">
        <v>3100</v>
      </c>
      <c r="D64" s="13"/>
      <c r="E64" s="12" t="s">
        <v>147</v>
      </c>
      <c r="F64" s="20"/>
      <c r="G64" s="70"/>
      <c r="H64" s="43">
        <f t="shared" si="0"/>
        <v>122966</v>
      </c>
      <c r="I64" s="41">
        <f>I65</f>
        <v>122966</v>
      </c>
      <c r="J64" s="41">
        <f>J65</f>
        <v>0</v>
      </c>
      <c r="K64" s="41">
        <f>K65</f>
        <v>0</v>
      </c>
    </row>
    <row r="65" spans="1:12" s="21" customFormat="1" ht="75">
      <c r="A65" s="18"/>
      <c r="B65" s="29" t="s">
        <v>118</v>
      </c>
      <c r="C65" s="13">
        <v>3104</v>
      </c>
      <c r="D65" s="13">
        <v>1020</v>
      </c>
      <c r="E65" s="12" t="s">
        <v>119</v>
      </c>
      <c r="F65" s="20"/>
      <c r="G65" s="70"/>
      <c r="H65" s="51">
        <f t="shared" si="0"/>
        <v>122966</v>
      </c>
      <c r="I65" s="42">
        <v>122966</v>
      </c>
      <c r="J65" s="41"/>
      <c r="K65" s="41"/>
      <c r="L65" s="62"/>
    </row>
    <row r="66" spans="1:11" s="14" customFormat="1" ht="79.5" customHeight="1" hidden="1">
      <c r="A66" s="22" t="s">
        <v>11</v>
      </c>
      <c r="B66" s="29" t="s">
        <v>85</v>
      </c>
      <c r="C66" s="13">
        <v>3160</v>
      </c>
      <c r="D66" s="13" t="s">
        <v>32</v>
      </c>
      <c r="E66" s="12" t="s">
        <v>33</v>
      </c>
      <c r="F66" s="26"/>
      <c r="G66" s="70"/>
      <c r="H66" s="67">
        <f t="shared" si="0"/>
        <v>0</v>
      </c>
      <c r="I66" s="41"/>
      <c r="J66" s="42"/>
      <c r="K66" s="42"/>
    </row>
    <row r="67" spans="1:11" s="14" customFormat="1" ht="75">
      <c r="A67" s="22" t="s">
        <v>10</v>
      </c>
      <c r="B67" s="13" t="s">
        <v>148</v>
      </c>
      <c r="C67" s="13">
        <v>3030</v>
      </c>
      <c r="D67" s="13"/>
      <c r="E67" s="12" t="s">
        <v>149</v>
      </c>
      <c r="F67" s="26"/>
      <c r="G67" s="70"/>
      <c r="H67" s="43">
        <f>I67+J67</f>
        <v>18800</v>
      </c>
      <c r="I67" s="41">
        <f>I68+I69</f>
        <v>18800</v>
      </c>
      <c r="J67" s="42">
        <f>J68+J69</f>
        <v>0</v>
      </c>
      <c r="K67" s="42">
        <f>K68+K69</f>
        <v>0</v>
      </c>
    </row>
    <row r="68" spans="1:11" s="14" customFormat="1" ht="37.5" hidden="1">
      <c r="A68" s="22"/>
      <c r="B68" s="29" t="s">
        <v>87</v>
      </c>
      <c r="C68" s="13">
        <v>3032</v>
      </c>
      <c r="D68" s="13" t="s">
        <v>12</v>
      </c>
      <c r="E68" s="12" t="s">
        <v>18</v>
      </c>
      <c r="F68" s="64"/>
      <c r="G68" s="70"/>
      <c r="H68" s="51">
        <f t="shared" si="0"/>
        <v>0</v>
      </c>
      <c r="I68" s="42"/>
      <c r="J68" s="42"/>
      <c r="K68" s="42"/>
    </row>
    <row r="69" spans="1:11" s="14" customFormat="1" ht="37.5">
      <c r="A69" s="22"/>
      <c r="B69" s="29" t="s">
        <v>89</v>
      </c>
      <c r="C69" s="13">
        <v>3035</v>
      </c>
      <c r="D69" s="13" t="s">
        <v>12</v>
      </c>
      <c r="E69" s="12" t="s">
        <v>29</v>
      </c>
      <c r="F69" s="26"/>
      <c r="G69" s="70"/>
      <c r="H69" s="51">
        <f t="shared" si="0"/>
        <v>18800</v>
      </c>
      <c r="I69" s="42">
        <v>18800</v>
      </c>
      <c r="J69" s="42"/>
      <c r="K69" s="42"/>
    </row>
    <row r="70" spans="1:11" s="14" customFormat="1" ht="18.75">
      <c r="A70" s="22"/>
      <c r="B70" s="13" t="s">
        <v>150</v>
      </c>
      <c r="C70" s="13">
        <v>3240</v>
      </c>
      <c r="D70" s="13"/>
      <c r="E70" s="12" t="s">
        <v>151</v>
      </c>
      <c r="F70" s="26"/>
      <c r="G70" s="70"/>
      <c r="H70" s="43">
        <f t="shared" si="0"/>
        <v>669900</v>
      </c>
      <c r="I70" s="41">
        <f>I71</f>
        <v>669900</v>
      </c>
      <c r="J70" s="42">
        <f>J71</f>
        <v>0</v>
      </c>
      <c r="K70" s="42">
        <f>K71</f>
        <v>0</v>
      </c>
    </row>
    <row r="71" spans="1:11" s="14" customFormat="1" ht="37.5">
      <c r="A71" s="22"/>
      <c r="B71" s="29" t="s">
        <v>86</v>
      </c>
      <c r="C71" s="13">
        <v>3242</v>
      </c>
      <c r="D71" s="13" t="s">
        <v>8</v>
      </c>
      <c r="E71" s="12" t="s">
        <v>28</v>
      </c>
      <c r="F71" s="26"/>
      <c r="G71" s="70"/>
      <c r="H71" s="51">
        <f t="shared" si="0"/>
        <v>669900</v>
      </c>
      <c r="I71" s="42">
        <f>269900+878560-878560+400000</f>
        <v>669900</v>
      </c>
      <c r="J71" s="42"/>
      <c r="K71" s="42"/>
    </row>
    <row r="72" spans="1:11" s="14" customFormat="1" ht="33.75">
      <c r="A72" s="22"/>
      <c r="B72" s="63" t="s">
        <v>164</v>
      </c>
      <c r="C72" s="63"/>
      <c r="D72" s="63"/>
      <c r="E72" s="63" t="s">
        <v>165</v>
      </c>
      <c r="F72" s="26"/>
      <c r="G72" s="70"/>
      <c r="H72" s="43">
        <f>H73</f>
        <v>1888422</v>
      </c>
      <c r="I72" s="43">
        <f>I73</f>
        <v>1888422</v>
      </c>
      <c r="J72" s="43">
        <f>J73</f>
        <v>0</v>
      </c>
      <c r="K72" s="43">
        <f>K73</f>
        <v>0</v>
      </c>
    </row>
    <row r="73" spans="1:11" s="14" customFormat="1" ht="50.25" customHeight="1">
      <c r="A73" s="22"/>
      <c r="B73" s="63" t="s">
        <v>164</v>
      </c>
      <c r="C73" s="63"/>
      <c r="D73" s="63"/>
      <c r="E73" s="63" t="s">
        <v>166</v>
      </c>
      <c r="F73" s="26"/>
      <c r="G73" s="70"/>
      <c r="H73" s="43">
        <f>H74+H75+H78+H77</f>
        <v>1888422</v>
      </c>
      <c r="I73" s="43">
        <f>I74+I75+I78+I77</f>
        <v>1888422</v>
      </c>
      <c r="J73" s="43">
        <f>J74+J75+J78+J77</f>
        <v>0</v>
      </c>
      <c r="K73" s="43">
        <f>K74+K75+K78+K77</f>
        <v>0</v>
      </c>
    </row>
    <row r="74" spans="1:11" s="14" customFormat="1" ht="80.25" customHeight="1">
      <c r="A74" s="22"/>
      <c r="B74" s="29" t="s">
        <v>167</v>
      </c>
      <c r="C74" s="13">
        <v>3160</v>
      </c>
      <c r="D74" s="13" t="s">
        <v>32</v>
      </c>
      <c r="E74" s="12" t="s">
        <v>33</v>
      </c>
      <c r="F74" s="26"/>
      <c r="G74" s="70"/>
      <c r="H74" s="51">
        <f t="shared" si="0"/>
        <v>75000</v>
      </c>
      <c r="I74" s="42">
        <v>75000</v>
      </c>
      <c r="J74" s="42"/>
      <c r="K74" s="42"/>
    </row>
    <row r="75" spans="1:11" s="14" customFormat="1" ht="61.5" customHeight="1">
      <c r="A75" s="22"/>
      <c r="B75" s="29" t="s">
        <v>170</v>
      </c>
      <c r="C75" s="13">
        <v>3030</v>
      </c>
      <c r="D75" s="13"/>
      <c r="E75" s="12" t="s">
        <v>149</v>
      </c>
      <c r="F75" s="26"/>
      <c r="G75" s="70"/>
      <c r="H75" s="51">
        <f>H76</f>
        <v>83700</v>
      </c>
      <c r="I75" s="51">
        <f>I76</f>
        <v>83700</v>
      </c>
      <c r="J75" s="51">
        <f>J76</f>
        <v>0</v>
      </c>
      <c r="K75" s="51">
        <f>K76</f>
        <v>0</v>
      </c>
    </row>
    <row r="76" spans="1:11" s="14" customFormat="1" ht="37.5">
      <c r="A76" s="22"/>
      <c r="B76" s="29" t="s">
        <v>168</v>
      </c>
      <c r="C76" s="13">
        <v>3032</v>
      </c>
      <c r="D76" s="13" t="s">
        <v>12</v>
      </c>
      <c r="E76" s="12" t="s">
        <v>18</v>
      </c>
      <c r="F76" s="26"/>
      <c r="G76" s="70"/>
      <c r="H76" s="51">
        <f t="shared" si="0"/>
        <v>83700</v>
      </c>
      <c r="I76" s="42">
        <v>83700</v>
      </c>
      <c r="J76" s="42"/>
      <c r="K76" s="42"/>
    </row>
    <row r="77" spans="1:11" s="14" customFormat="1" ht="75">
      <c r="A77" s="22"/>
      <c r="B77" s="29" t="s">
        <v>177</v>
      </c>
      <c r="C77" s="13">
        <v>3104</v>
      </c>
      <c r="D77" s="13">
        <v>1020</v>
      </c>
      <c r="E77" s="12" t="s">
        <v>119</v>
      </c>
      <c r="F77" s="26"/>
      <c r="G77" s="70"/>
      <c r="H77" s="51">
        <f t="shared" si="0"/>
        <v>379334</v>
      </c>
      <c r="I77" s="42">
        <f>377034+2300</f>
        <v>379334</v>
      </c>
      <c r="J77" s="42"/>
      <c r="K77" s="42"/>
    </row>
    <row r="78" spans="1:11" s="14" customFormat="1" ht="18.75">
      <c r="A78" s="22"/>
      <c r="B78" s="29" t="s">
        <v>171</v>
      </c>
      <c r="C78" s="13">
        <v>3240</v>
      </c>
      <c r="D78" s="13"/>
      <c r="E78" s="12" t="s">
        <v>151</v>
      </c>
      <c r="F78" s="26"/>
      <c r="G78" s="70"/>
      <c r="H78" s="51">
        <f>H79</f>
        <v>1350388</v>
      </c>
      <c r="I78" s="51">
        <f>I79</f>
        <v>1350388</v>
      </c>
      <c r="J78" s="51">
        <f>J79</f>
        <v>0</v>
      </c>
      <c r="K78" s="51">
        <f>K79</f>
        <v>0</v>
      </c>
    </row>
    <row r="79" spans="1:11" s="14" customFormat="1" ht="37.5">
      <c r="A79" s="22"/>
      <c r="B79" s="29" t="s">
        <v>169</v>
      </c>
      <c r="C79" s="13">
        <v>3242</v>
      </c>
      <c r="D79" s="13" t="s">
        <v>8</v>
      </c>
      <c r="E79" s="12" t="s">
        <v>28</v>
      </c>
      <c r="F79" s="26"/>
      <c r="G79" s="71"/>
      <c r="H79" s="51">
        <f t="shared" si="0"/>
        <v>1350388</v>
      </c>
      <c r="I79" s="42">
        <f>878560+471828</f>
        <v>1350388</v>
      </c>
      <c r="J79" s="42"/>
      <c r="K79" s="42"/>
    </row>
    <row r="80" spans="1:11" s="14" customFormat="1" ht="18.75" hidden="1">
      <c r="A80" s="22"/>
      <c r="B80" s="29"/>
      <c r="C80" s="13"/>
      <c r="D80" s="13"/>
      <c r="E80" s="12"/>
      <c r="F80" s="64"/>
      <c r="G80" s="65"/>
      <c r="H80" s="68"/>
      <c r="I80" s="42"/>
      <c r="J80" s="42"/>
      <c r="K80" s="42"/>
    </row>
    <row r="81" spans="1:11" s="14" customFormat="1" ht="18.75" hidden="1">
      <c r="A81" s="22"/>
      <c r="B81" s="29"/>
      <c r="C81" s="13"/>
      <c r="D81" s="13"/>
      <c r="E81" s="12"/>
      <c r="F81" s="64"/>
      <c r="G81" s="65"/>
      <c r="H81" s="68"/>
      <c r="I81" s="42"/>
      <c r="J81" s="42"/>
      <c r="K81" s="42"/>
    </row>
    <row r="82" spans="1:11" s="14" customFormat="1" ht="63" customHeight="1">
      <c r="A82" s="22"/>
      <c r="B82" s="13"/>
      <c r="C82" s="13"/>
      <c r="D82" s="13"/>
      <c r="E82" s="12"/>
      <c r="F82" s="60" t="s">
        <v>109</v>
      </c>
      <c r="G82" s="86" t="s">
        <v>120</v>
      </c>
      <c r="H82" s="43">
        <f t="shared" si="0"/>
        <v>310000</v>
      </c>
      <c r="I82" s="41">
        <f aca="true" t="shared" si="9" ref="I82:K83">I83</f>
        <v>310000</v>
      </c>
      <c r="J82" s="41">
        <f t="shared" si="9"/>
        <v>0</v>
      </c>
      <c r="K82" s="41">
        <f t="shared" si="9"/>
        <v>0</v>
      </c>
    </row>
    <row r="83" spans="1:11" s="14" customFormat="1" ht="44.25" customHeight="1">
      <c r="A83" s="22"/>
      <c r="B83" s="31" t="s">
        <v>90</v>
      </c>
      <c r="C83" s="32"/>
      <c r="D83" s="32"/>
      <c r="E83" s="16" t="s">
        <v>91</v>
      </c>
      <c r="F83" s="26"/>
      <c r="G83" s="86"/>
      <c r="H83" s="43">
        <f t="shared" si="0"/>
        <v>310000</v>
      </c>
      <c r="I83" s="41">
        <f t="shared" si="9"/>
        <v>310000</v>
      </c>
      <c r="J83" s="41">
        <f t="shared" si="9"/>
        <v>0</v>
      </c>
      <c r="K83" s="41">
        <f t="shared" si="9"/>
        <v>0</v>
      </c>
    </row>
    <row r="84" spans="1:11" s="14" customFormat="1" ht="44.25" customHeight="1">
      <c r="A84" s="22"/>
      <c r="B84" s="28" t="s">
        <v>93</v>
      </c>
      <c r="C84" s="32"/>
      <c r="D84" s="32"/>
      <c r="E84" s="19" t="s">
        <v>92</v>
      </c>
      <c r="F84" s="26"/>
      <c r="G84" s="86"/>
      <c r="H84" s="43">
        <f t="shared" si="0"/>
        <v>310000</v>
      </c>
      <c r="I84" s="41">
        <f>I86+I87+I88+I89+I91</f>
        <v>310000</v>
      </c>
      <c r="J84" s="41">
        <f>J86+J87+J88+J89+J91</f>
        <v>0</v>
      </c>
      <c r="K84" s="41">
        <f>K86+K87+K88+K89</f>
        <v>0</v>
      </c>
    </row>
    <row r="85" spans="1:11" s="14" customFormat="1" ht="44.25" customHeight="1">
      <c r="A85" s="22"/>
      <c r="B85" s="13" t="s">
        <v>144</v>
      </c>
      <c r="C85" s="13">
        <v>4080</v>
      </c>
      <c r="D85" s="12"/>
      <c r="E85" s="12" t="s">
        <v>145</v>
      </c>
      <c r="F85" s="26"/>
      <c r="G85" s="86"/>
      <c r="H85" s="43">
        <f t="shared" si="0"/>
        <v>310000</v>
      </c>
      <c r="I85" s="41">
        <f>I86</f>
        <v>310000</v>
      </c>
      <c r="J85" s="41">
        <f>J86</f>
        <v>0</v>
      </c>
      <c r="K85" s="41">
        <f>K86</f>
        <v>0</v>
      </c>
    </row>
    <row r="86" spans="1:11" s="14" customFormat="1" ht="35.25" customHeight="1">
      <c r="A86" s="22"/>
      <c r="B86" s="13">
        <v>1014082</v>
      </c>
      <c r="C86" s="13">
        <v>4082</v>
      </c>
      <c r="D86" s="13" t="s">
        <v>17</v>
      </c>
      <c r="E86" s="12" t="s">
        <v>44</v>
      </c>
      <c r="F86" s="26"/>
      <c r="G86" s="86"/>
      <c r="H86" s="51">
        <f t="shared" si="0"/>
        <v>310000</v>
      </c>
      <c r="I86" s="42">
        <f>110000+200000</f>
        <v>310000</v>
      </c>
      <c r="J86" s="42"/>
      <c r="K86" s="42"/>
    </row>
    <row r="87" spans="1:11" s="14" customFormat="1" ht="31.5" customHeight="1" hidden="1">
      <c r="A87" s="22"/>
      <c r="B87" s="12">
        <v>1014030</v>
      </c>
      <c r="C87" s="12">
        <v>4030</v>
      </c>
      <c r="D87" s="12" t="s">
        <v>34</v>
      </c>
      <c r="E87" s="12" t="s">
        <v>35</v>
      </c>
      <c r="F87" s="64"/>
      <c r="G87" s="56"/>
      <c r="H87" s="67">
        <f t="shared" si="0"/>
        <v>0</v>
      </c>
      <c r="I87" s="42"/>
      <c r="J87" s="42"/>
      <c r="K87" s="42"/>
    </row>
    <row r="88" spans="1:11" s="14" customFormat="1" ht="31.5" customHeight="1" hidden="1">
      <c r="A88" s="22"/>
      <c r="B88" s="12">
        <v>1014040</v>
      </c>
      <c r="C88" s="12">
        <v>4040</v>
      </c>
      <c r="D88" s="12" t="s">
        <v>34</v>
      </c>
      <c r="E88" s="12" t="s">
        <v>36</v>
      </c>
      <c r="F88" s="64"/>
      <c r="G88" s="56"/>
      <c r="H88" s="67">
        <f t="shared" si="0"/>
        <v>0</v>
      </c>
      <c r="I88" s="42"/>
      <c r="J88" s="42"/>
      <c r="K88" s="42"/>
    </row>
    <row r="89" spans="1:11" s="14" customFormat="1" ht="37.5" customHeight="1" hidden="1">
      <c r="A89" s="22"/>
      <c r="B89" s="12">
        <v>1014060</v>
      </c>
      <c r="C89" s="12">
        <v>4060</v>
      </c>
      <c r="D89" s="12" t="s">
        <v>37</v>
      </c>
      <c r="E89" s="12" t="s">
        <v>38</v>
      </c>
      <c r="F89" s="64"/>
      <c r="G89" s="56"/>
      <c r="H89" s="67">
        <f t="shared" si="0"/>
        <v>0</v>
      </c>
      <c r="I89" s="42"/>
      <c r="J89" s="42"/>
      <c r="K89" s="42"/>
    </row>
    <row r="90" spans="1:11" s="14" customFormat="1" ht="54.75" customHeight="1" hidden="1">
      <c r="A90" s="22"/>
      <c r="B90" s="13" t="s">
        <v>39</v>
      </c>
      <c r="C90" s="13" t="s">
        <v>40</v>
      </c>
      <c r="D90" s="13" t="s">
        <v>41</v>
      </c>
      <c r="E90" s="12" t="s">
        <v>42</v>
      </c>
      <c r="F90" s="64"/>
      <c r="G90" s="56"/>
      <c r="H90" s="67">
        <f t="shared" si="0"/>
        <v>0</v>
      </c>
      <c r="I90" s="42"/>
      <c r="J90" s="42"/>
      <c r="K90" s="42">
        <f>I90+J90</f>
        <v>0</v>
      </c>
    </row>
    <row r="91" spans="1:11" s="14" customFormat="1" ht="21.75" customHeight="1" hidden="1">
      <c r="A91" s="22"/>
      <c r="B91" s="13"/>
      <c r="C91" s="12"/>
      <c r="D91" s="12"/>
      <c r="E91" s="12"/>
      <c r="F91" s="64"/>
      <c r="G91" s="57"/>
      <c r="H91" s="67">
        <f t="shared" si="0"/>
        <v>0</v>
      </c>
      <c r="I91" s="42"/>
      <c r="J91" s="42"/>
      <c r="K91" s="42"/>
    </row>
    <row r="92" spans="1:11" s="14" customFormat="1" ht="60" customHeight="1">
      <c r="A92" s="22"/>
      <c r="B92" s="23"/>
      <c r="C92" s="23"/>
      <c r="D92" s="23"/>
      <c r="E92" s="12"/>
      <c r="F92" s="60" t="s">
        <v>110</v>
      </c>
      <c r="G92" s="86" t="s">
        <v>120</v>
      </c>
      <c r="H92" s="43">
        <f t="shared" si="0"/>
        <v>200000</v>
      </c>
      <c r="I92" s="41">
        <f aca="true" t="shared" si="10" ref="I92:K101">I93</f>
        <v>200000</v>
      </c>
      <c r="J92" s="41">
        <f t="shared" si="10"/>
        <v>0</v>
      </c>
      <c r="K92" s="41">
        <f t="shared" si="10"/>
        <v>0</v>
      </c>
    </row>
    <row r="93" spans="1:11" s="14" customFormat="1" ht="43.5" customHeight="1">
      <c r="A93" s="22"/>
      <c r="B93" s="28">
        <v>3700000</v>
      </c>
      <c r="C93" s="28"/>
      <c r="D93" s="28"/>
      <c r="E93" s="63" t="s">
        <v>157</v>
      </c>
      <c r="F93" s="26"/>
      <c r="G93" s="86"/>
      <c r="H93" s="43">
        <f t="shared" si="0"/>
        <v>200000</v>
      </c>
      <c r="I93" s="41">
        <f t="shared" si="10"/>
        <v>200000</v>
      </c>
      <c r="J93" s="42">
        <f t="shared" si="10"/>
        <v>0</v>
      </c>
      <c r="K93" s="42">
        <f t="shared" si="10"/>
        <v>0</v>
      </c>
    </row>
    <row r="94" spans="1:11" s="14" customFormat="1" ht="36.75" customHeight="1">
      <c r="A94" s="22"/>
      <c r="B94" s="28">
        <v>3710000</v>
      </c>
      <c r="C94" s="28"/>
      <c r="D94" s="28"/>
      <c r="E94" s="63" t="s">
        <v>158</v>
      </c>
      <c r="F94" s="26"/>
      <c r="G94" s="86"/>
      <c r="H94" s="43">
        <f t="shared" si="0"/>
        <v>200000</v>
      </c>
      <c r="I94" s="41">
        <f t="shared" si="10"/>
        <v>200000</v>
      </c>
      <c r="J94" s="42">
        <f t="shared" si="10"/>
        <v>0</v>
      </c>
      <c r="K94" s="42">
        <f t="shared" si="10"/>
        <v>0</v>
      </c>
    </row>
    <row r="95" spans="1:11" s="14" customFormat="1" ht="29.25" customHeight="1">
      <c r="A95" s="22"/>
      <c r="B95" s="29" t="s">
        <v>159</v>
      </c>
      <c r="C95" s="13">
        <v>8710</v>
      </c>
      <c r="D95" s="13" t="s">
        <v>43</v>
      </c>
      <c r="E95" s="12" t="s">
        <v>94</v>
      </c>
      <c r="F95" s="26"/>
      <c r="G95" s="86"/>
      <c r="H95" s="43">
        <f t="shared" si="0"/>
        <v>200000</v>
      </c>
      <c r="I95" s="42">
        <v>200000</v>
      </c>
      <c r="J95" s="42"/>
      <c r="K95" s="42"/>
    </row>
    <row r="96" spans="1:11" s="14" customFormat="1" ht="41.25" customHeight="1">
      <c r="A96" s="22"/>
      <c r="B96" s="23"/>
      <c r="C96" s="23"/>
      <c r="D96" s="23"/>
      <c r="E96" s="12"/>
      <c r="F96" s="60" t="s">
        <v>111</v>
      </c>
      <c r="G96" s="86" t="s">
        <v>120</v>
      </c>
      <c r="H96" s="43">
        <f t="shared" si="0"/>
        <v>465000</v>
      </c>
      <c r="I96" s="41">
        <f t="shared" si="10"/>
        <v>465000</v>
      </c>
      <c r="J96" s="41">
        <f t="shared" si="10"/>
        <v>0</v>
      </c>
      <c r="K96" s="41">
        <f t="shared" si="10"/>
        <v>0</v>
      </c>
    </row>
    <row r="97" spans="1:11" s="14" customFormat="1" ht="29.25" customHeight="1">
      <c r="A97" s="22"/>
      <c r="B97" s="28" t="s">
        <v>30</v>
      </c>
      <c r="C97" s="29"/>
      <c r="D97" s="29"/>
      <c r="E97" s="63" t="s">
        <v>71</v>
      </c>
      <c r="F97" s="26"/>
      <c r="G97" s="86"/>
      <c r="H97" s="43">
        <f t="shared" si="0"/>
        <v>465000</v>
      </c>
      <c r="I97" s="41">
        <f t="shared" si="10"/>
        <v>465000</v>
      </c>
      <c r="J97" s="42">
        <f t="shared" si="10"/>
        <v>0</v>
      </c>
      <c r="K97" s="42">
        <f t="shared" si="10"/>
        <v>0</v>
      </c>
    </row>
    <row r="98" spans="1:11" s="14" customFormat="1" ht="29.25" customHeight="1">
      <c r="A98" s="22"/>
      <c r="B98" s="28" t="s">
        <v>31</v>
      </c>
      <c r="C98" s="29"/>
      <c r="D98" s="29"/>
      <c r="E98" s="63" t="s">
        <v>84</v>
      </c>
      <c r="F98" s="26"/>
      <c r="G98" s="86"/>
      <c r="H98" s="43">
        <f t="shared" si="0"/>
        <v>465000</v>
      </c>
      <c r="I98" s="41">
        <f t="shared" si="10"/>
        <v>465000</v>
      </c>
      <c r="J98" s="42">
        <f t="shared" si="10"/>
        <v>0</v>
      </c>
      <c r="K98" s="42">
        <f t="shared" si="10"/>
        <v>0</v>
      </c>
    </row>
    <row r="99" spans="1:11" s="14" customFormat="1" ht="29.25" customHeight="1">
      <c r="A99" s="22"/>
      <c r="B99" s="29" t="s">
        <v>96</v>
      </c>
      <c r="C99" s="13">
        <v>3210</v>
      </c>
      <c r="D99" s="29" t="s">
        <v>97</v>
      </c>
      <c r="E99" s="12" t="s">
        <v>95</v>
      </c>
      <c r="F99" s="26"/>
      <c r="G99" s="86"/>
      <c r="H99" s="43">
        <f t="shared" si="0"/>
        <v>465000</v>
      </c>
      <c r="I99" s="42">
        <v>465000</v>
      </c>
      <c r="J99" s="42"/>
      <c r="K99" s="42"/>
    </row>
    <row r="100" spans="1:11" s="14" customFormat="1" ht="29.25" customHeight="1">
      <c r="A100" s="22"/>
      <c r="B100" s="23"/>
      <c r="C100" s="23"/>
      <c r="D100" s="23"/>
      <c r="E100" s="12"/>
      <c r="F100" s="60" t="s">
        <v>112</v>
      </c>
      <c r="G100" s="69" t="s">
        <v>69</v>
      </c>
      <c r="H100" s="43">
        <f t="shared" si="0"/>
        <v>882254</v>
      </c>
      <c r="I100" s="41">
        <f t="shared" si="10"/>
        <v>0</v>
      </c>
      <c r="J100" s="41">
        <f t="shared" si="10"/>
        <v>882254</v>
      </c>
      <c r="K100" s="41">
        <f t="shared" si="10"/>
        <v>0</v>
      </c>
    </row>
    <row r="101" spans="1:11" s="14" customFormat="1" ht="29.25" customHeight="1">
      <c r="A101" s="22"/>
      <c r="B101" s="28" t="s">
        <v>30</v>
      </c>
      <c r="C101" s="29"/>
      <c r="D101" s="29"/>
      <c r="E101" s="63" t="s">
        <v>71</v>
      </c>
      <c r="F101" s="26"/>
      <c r="G101" s="70"/>
      <c r="H101" s="43">
        <f aca="true" t="shared" si="11" ref="H101:H123">I101+J101</f>
        <v>882254</v>
      </c>
      <c r="I101" s="41">
        <f t="shared" si="10"/>
        <v>0</v>
      </c>
      <c r="J101" s="41">
        <f t="shared" si="10"/>
        <v>882254</v>
      </c>
      <c r="K101" s="42">
        <f t="shared" si="10"/>
        <v>0</v>
      </c>
    </row>
    <row r="102" spans="1:11" s="14" customFormat="1" ht="29.25" customHeight="1">
      <c r="A102" s="22"/>
      <c r="B102" s="28" t="s">
        <v>31</v>
      </c>
      <c r="C102" s="29"/>
      <c r="D102" s="29"/>
      <c r="E102" s="63" t="s">
        <v>84</v>
      </c>
      <c r="F102" s="26"/>
      <c r="G102" s="70"/>
      <c r="H102" s="43">
        <f t="shared" si="11"/>
        <v>882254</v>
      </c>
      <c r="I102" s="41">
        <f>I103</f>
        <v>0</v>
      </c>
      <c r="J102" s="41">
        <f>J103+J104</f>
        <v>882254</v>
      </c>
      <c r="K102" s="41">
        <f>K103+K104</f>
        <v>0</v>
      </c>
    </row>
    <row r="103" spans="1:11" s="14" customFormat="1" ht="29.25" customHeight="1">
      <c r="A103" s="22"/>
      <c r="B103" s="29" t="s">
        <v>99</v>
      </c>
      <c r="C103" s="13">
        <v>8340</v>
      </c>
      <c r="D103" s="29" t="s">
        <v>100</v>
      </c>
      <c r="E103" s="12" t="s">
        <v>98</v>
      </c>
      <c r="F103" s="26"/>
      <c r="G103" s="70"/>
      <c r="H103" s="43">
        <f t="shared" si="11"/>
        <v>584254</v>
      </c>
      <c r="I103" s="42"/>
      <c r="J103" s="42">
        <f>172800+411454</f>
        <v>584254</v>
      </c>
      <c r="K103" s="42"/>
    </row>
    <row r="104" spans="1:11" s="14" customFormat="1" ht="29.25" customHeight="1">
      <c r="A104" s="22"/>
      <c r="B104" s="29" t="s">
        <v>178</v>
      </c>
      <c r="C104" s="29" t="s">
        <v>179</v>
      </c>
      <c r="D104" s="29" t="s">
        <v>180</v>
      </c>
      <c r="E104" s="36" t="s">
        <v>181</v>
      </c>
      <c r="F104" s="26"/>
      <c r="G104" s="71"/>
      <c r="H104" s="43">
        <f t="shared" si="11"/>
        <v>298000</v>
      </c>
      <c r="I104" s="42"/>
      <c r="J104" s="42">
        <v>298000</v>
      </c>
      <c r="K104" s="42"/>
    </row>
    <row r="105" spans="1:11" s="14" customFormat="1" ht="69" customHeight="1">
      <c r="A105" s="22"/>
      <c r="B105" s="23"/>
      <c r="C105" s="23"/>
      <c r="D105" s="23"/>
      <c r="E105" s="12"/>
      <c r="F105" s="60" t="s">
        <v>114</v>
      </c>
      <c r="G105" s="86" t="s">
        <v>120</v>
      </c>
      <c r="H105" s="43">
        <f t="shared" si="11"/>
        <v>30000</v>
      </c>
      <c r="I105" s="41">
        <f aca="true" t="shared" si="12" ref="I105:K106">I106</f>
        <v>30000</v>
      </c>
      <c r="J105" s="41">
        <f t="shared" si="12"/>
        <v>0</v>
      </c>
      <c r="K105" s="41">
        <f t="shared" si="12"/>
        <v>0</v>
      </c>
    </row>
    <row r="106" spans="1:11" s="14" customFormat="1" ht="29.25" customHeight="1">
      <c r="A106" s="22"/>
      <c r="B106" s="28" t="s">
        <v>30</v>
      </c>
      <c r="C106" s="29"/>
      <c r="D106" s="29"/>
      <c r="E106" s="63" t="s">
        <v>71</v>
      </c>
      <c r="F106" s="26"/>
      <c r="G106" s="86"/>
      <c r="H106" s="43">
        <f t="shared" si="11"/>
        <v>30000</v>
      </c>
      <c r="I106" s="41">
        <f t="shared" si="12"/>
        <v>30000</v>
      </c>
      <c r="J106" s="41">
        <f t="shared" si="12"/>
        <v>0</v>
      </c>
      <c r="K106" s="42">
        <f t="shared" si="12"/>
        <v>0</v>
      </c>
    </row>
    <row r="107" spans="1:11" s="14" customFormat="1" ht="29.25" customHeight="1">
      <c r="A107" s="22"/>
      <c r="B107" s="28" t="s">
        <v>31</v>
      </c>
      <c r="C107" s="29"/>
      <c r="D107" s="29"/>
      <c r="E107" s="63" t="s">
        <v>84</v>
      </c>
      <c r="F107" s="26"/>
      <c r="G107" s="86"/>
      <c r="H107" s="43">
        <f t="shared" si="11"/>
        <v>30000</v>
      </c>
      <c r="I107" s="41">
        <f>I108</f>
        <v>30000</v>
      </c>
      <c r="J107" s="41">
        <f>J108</f>
        <v>0</v>
      </c>
      <c r="K107" s="42">
        <f>K108</f>
        <v>0</v>
      </c>
    </row>
    <row r="108" spans="1:11" s="14" customFormat="1" ht="29.25" customHeight="1">
      <c r="A108" s="22"/>
      <c r="B108" s="29" t="s">
        <v>102</v>
      </c>
      <c r="C108" s="13">
        <v>6030</v>
      </c>
      <c r="D108" s="29" t="s">
        <v>41</v>
      </c>
      <c r="E108" s="12" t="s">
        <v>101</v>
      </c>
      <c r="F108" s="26"/>
      <c r="G108" s="86"/>
      <c r="H108" s="43">
        <f t="shared" si="11"/>
        <v>30000</v>
      </c>
      <c r="I108" s="42">
        <f>30000</f>
        <v>30000</v>
      </c>
      <c r="J108" s="42"/>
      <c r="K108" s="42"/>
    </row>
    <row r="109" spans="1:11" s="14" customFormat="1" ht="61.5" customHeight="1">
      <c r="A109" s="22"/>
      <c r="B109" s="23"/>
      <c r="C109" s="23"/>
      <c r="D109" s="23"/>
      <c r="E109" s="12"/>
      <c r="F109" s="60" t="s">
        <v>162</v>
      </c>
      <c r="G109" s="86" t="s">
        <v>120</v>
      </c>
      <c r="H109" s="43">
        <f t="shared" si="11"/>
        <v>817900</v>
      </c>
      <c r="I109" s="41">
        <f aca="true" t="shared" si="13" ref="I109:K110">I110</f>
        <v>817900</v>
      </c>
      <c r="J109" s="41">
        <f t="shared" si="13"/>
        <v>0</v>
      </c>
      <c r="K109" s="41">
        <f t="shared" si="13"/>
        <v>0</v>
      </c>
    </row>
    <row r="110" spans="1:11" s="14" customFormat="1" ht="29.25" customHeight="1">
      <c r="A110" s="22"/>
      <c r="B110" s="28" t="s">
        <v>30</v>
      </c>
      <c r="C110" s="29"/>
      <c r="D110" s="29"/>
      <c r="E110" s="63" t="s">
        <v>71</v>
      </c>
      <c r="F110" s="26"/>
      <c r="G110" s="86"/>
      <c r="H110" s="43">
        <f t="shared" si="11"/>
        <v>817900</v>
      </c>
      <c r="I110" s="41">
        <f t="shared" si="13"/>
        <v>817900</v>
      </c>
      <c r="J110" s="41">
        <f t="shared" si="13"/>
        <v>0</v>
      </c>
      <c r="K110" s="42">
        <f t="shared" si="13"/>
        <v>0</v>
      </c>
    </row>
    <row r="111" spans="1:11" s="14" customFormat="1" ht="29.25" customHeight="1">
      <c r="A111" s="22"/>
      <c r="B111" s="28" t="s">
        <v>31</v>
      </c>
      <c r="C111" s="29"/>
      <c r="D111" s="29"/>
      <c r="E111" s="63" t="s">
        <v>84</v>
      </c>
      <c r="F111" s="26"/>
      <c r="G111" s="86"/>
      <c r="H111" s="43">
        <f t="shared" si="11"/>
        <v>817900</v>
      </c>
      <c r="I111" s="41">
        <f>I113</f>
        <v>817900</v>
      </c>
      <c r="J111" s="41">
        <f>J113</f>
        <v>0</v>
      </c>
      <c r="K111" s="42">
        <f>K113</f>
        <v>0</v>
      </c>
    </row>
    <row r="112" spans="1:11" s="14" customFormat="1" ht="57.75" customHeight="1">
      <c r="A112" s="22"/>
      <c r="B112" s="29" t="s">
        <v>148</v>
      </c>
      <c r="C112" s="29">
        <v>3030</v>
      </c>
      <c r="D112" s="29"/>
      <c r="E112" s="36" t="s">
        <v>149</v>
      </c>
      <c r="F112" s="26"/>
      <c r="G112" s="86"/>
      <c r="H112" s="43">
        <f t="shared" si="11"/>
        <v>817900</v>
      </c>
      <c r="I112" s="41">
        <f>I113</f>
        <v>817900</v>
      </c>
      <c r="J112" s="41">
        <f>J113</f>
        <v>0</v>
      </c>
      <c r="K112" s="41">
        <f>K113</f>
        <v>0</v>
      </c>
    </row>
    <row r="113" spans="1:11" s="14" customFormat="1" ht="39" customHeight="1">
      <c r="A113" s="22"/>
      <c r="B113" s="29" t="s">
        <v>88</v>
      </c>
      <c r="C113" s="13">
        <v>3033</v>
      </c>
      <c r="D113" s="13" t="s">
        <v>12</v>
      </c>
      <c r="E113" s="12" t="s">
        <v>13</v>
      </c>
      <c r="F113" s="26"/>
      <c r="G113" s="86"/>
      <c r="H113" s="51">
        <f t="shared" si="11"/>
        <v>817900</v>
      </c>
      <c r="I113" s="42">
        <v>817900</v>
      </c>
      <c r="J113" s="42"/>
      <c r="K113" s="42"/>
    </row>
    <row r="114" spans="1:11" s="14" customFormat="1" ht="48" customHeight="1">
      <c r="A114" s="22"/>
      <c r="B114" s="23"/>
      <c r="C114" s="23"/>
      <c r="D114" s="23"/>
      <c r="E114" s="12"/>
      <c r="F114" s="60" t="s">
        <v>160</v>
      </c>
      <c r="G114" s="69" t="s">
        <v>120</v>
      </c>
      <c r="H114" s="43">
        <f>I114+J114</f>
        <v>16312727</v>
      </c>
      <c r="I114" s="41">
        <f>I115+I127+I124</f>
        <v>990000</v>
      </c>
      <c r="J114" s="41">
        <f>J115+J127+J124</f>
        <v>15322727</v>
      </c>
      <c r="K114" s="41">
        <f>K115+K127+K124</f>
        <v>15195041</v>
      </c>
    </row>
    <row r="115" spans="1:11" s="14" customFormat="1" ht="39" customHeight="1">
      <c r="A115" s="22"/>
      <c r="B115" s="28" t="s">
        <v>30</v>
      </c>
      <c r="C115" s="29"/>
      <c r="D115" s="29"/>
      <c r="E115" s="63" t="s">
        <v>71</v>
      </c>
      <c r="F115" s="26"/>
      <c r="G115" s="70"/>
      <c r="H115" s="43">
        <f t="shared" si="11"/>
        <v>990000</v>
      </c>
      <c r="I115" s="41">
        <f>I116</f>
        <v>990000</v>
      </c>
      <c r="J115" s="41">
        <f>J116</f>
        <v>0</v>
      </c>
      <c r="K115" s="42">
        <f>K116</f>
        <v>0</v>
      </c>
    </row>
    <row r="116" spans="1:11" s="14" customFormat="1" ht="39" customHeight="1">
      <c r="A116" s="22"/>
      <c r="B116" s="28" t="s">
        <v>31</v>
      </c>
      <c r="C116" s="29"/>
      <c r="D116" s="29"/>
      <c r="E116" s="63" t="s">
        <v>84</v>
      </c>
      <c r="F116" s="26"/>
      <c r="G116" s="70"/>
      <c r="H116" s="43">
        <f>I116+J116</f>
        <v>990000</v>
      </c>
      <c r="I116" s="41">
        <f>I120+I119+I121+I122+I117+I123</f>
        <v>990000</v>
      </c>
      <c r="J116" s="41">
        <f>J120+J119+J121+J122+J117+J123</f>
        <v>0</v>
      </c>
      <c r="K116" s="41">
        <f>K120+K119+K121+K122+K117+K123</f>
        <v>0</v>
      </c>
    </row>
    <row r="117" spans="1:11" s="14" customFormat="1" ht="39" customHeight="1">
      <c r="A117" s="22"/>
      <c r="B117" s="13" t="s">
        <v>115</v>
      </c>
      <c r="C117" s="13" t="s">
        <v>116</v>
      </c>
      <c r="D117" s="13" t="s">
        <v>60</v>
      </c>
      <c r="E117" s="12" t="s">
        <v>61</v>
      </c>
      <c r="F117" s="26"/>
      <c r="G117" s="70"/>
      <c r="H117" s="51">
        <f>I117+J117</f>
        <v>990000</v>
      </c>
      <c r="I117" s="42">
        <v>990000</v>
      </c>
      <c r="J117" s="41"/>
      <c r="K117" s="41"/>
    </row>
    <row r="118" spans="1:11" s="14" customFormat="1" ht="39" customHeight="1" hidden="1">
      <c r="A118" s="22"/>
      <c r="B118" s="13" t="s">
        <v>152</v>
      </c>
      <c r="C118" s="13" t="s">
        <v>153</v>
      </c>
      <c r="D118" s="13"/>
      <c r="E118" s="12" t="s">
        <v>154</v>
      </c>
      <c r="F118" s="26"/>
      <c r="G118" s="70"/>
      <c r="H118" s="67">
        <f t="shared" si="11"/>
        <v>0</v>
      </c>
      <c r="I118" s="41">
        <f>I120+I119+I121</f>
        <v>0</v>
      </c>
      <c r="J118" s="41">
        <f>J120</f>
        <v>0</v>
      </c>
      <c r="K118" s="41">
        <f>K120</f>
        <v>0</v>
      </c>
    </row>
    <row r="119" spans="1:11" s="14" customFormat="1" ht="39" customHeight="1" hidden="1">
      <c r="A119" s="22"/>
      <c r="B119" s="13"/>
      <c r="C119" s="13"/>
      <c r="D119" s="13"/>
      <c r="E119" s="12"/>
      <c r="F119" s="26"/>
      <c r="G119" s="70"/>
      <c r="H119" s="68">
        <f t="shared" si="11"/>
        <v>0</v>
      </c>
      <c r="I119" s="42"/>
      <c r="J119" s="41"/>
      <c r="K119" s="41"/>
    </row>
    <row r="120" spans="1:11" s="14" customFormat="1" ht="39" customHeight="1" hidden="1">
      <c r="A120" s="22"/>
      <c r="B120" s="29" t="s">
        <v>121</v>
      </c>
      <c r="C120" s="13">
        <v>6013</v>
      </c>
      <c r="D120" s="13">
        <v>1620</v>
      </c>
      <c r="E120" s="12" t="s">
        <v>122</v>
      </c>
      <c r="F120" s="26"/>
      <c r="G120" s="70"/>
      <c r="H120" s="68">
        <f t="shared" si="11"/>
        <v>0</v>
      </c>
      <c r="I120" s="42"/>
      <c r="J120" s="42"/>
      <c r="K120" s="42"/>
    </row>
    <row r="121" spans="1:11" s="14" customFormat="1" ht="39" customHeight="1" hidden="1">
      <c r="A121" s="22"/>
      <c r="B121" s="29" t="s">
        <v>102</v>
      </c>
      <c r="C121" s="29" t="s">
        <v>156</v>
      </c>
      <c r="D121" s="29" t="s">
        <v>41</v>
      </c>
      <c r="E121" s="12" t="s">
        <v>101</v>
      </c>
      <c r="F121" s="64"/>
      <c r="G121" s="70"/>
      <c r="H121" s="68">
        <f t="shared" si="11"/>
        <v>0</v>
      </c>
      <c r="I121" s="42"/>
      <c r="J121" s="42"/>
      <c r="K121" s="42"/>
    </row>
    <row r="122" spans="1:11" s="14" customFormat="1" ht="59.25" customHeight="1" hidden="1">
      <c r="A122" s="22"/>
      <c r="B122" s="29" t="s">
        <v>172</v>
      </c>
      <c r="C122" s="29">
        <v>7367</v>
      </c>
      <c r="D122" s="29" t="s">
        <v>5</v>
      </c>
      <c r="E122" s="36" t="s">
        <v>173</v>
      </c>
      <c r="F122" s="26"/>
      <c r="G122" s="70"/>
      <c r="H122" s="68">
        <f t="shared" si="11"/>
        <v>0</v>
      </c>
      <c r="I122" s="42"/>
      <c r="J122" s="42">
        <f>1000000+127686+1715471-1000000-127686-1715471</f>
        <v>0</v>
      </c>
      <c r="K122" s="42">
        <f>1000000+1715471-1000000-1715471</f>
        <v>0</v>
      </c>
    </row>
    <row r="123" spans="1:11" s="14" customFormat="1" ht="39.75" customHeight="1" hidden="1">
      <c r="A123" s="22"/>
      <c r="B123" s="29" t="s">
        <v>178</v>
      </c>
      <c r="C123" s="29" t="s">
        <v>179</v>
      </c>
      <c r="D123" s="29" t="s">
        <v>180</v>
      </c>
      <c r="E123" s="36" t="s">
        <v>181</v>
      </c>
      <c r="F123" s="26"/>
      <c r="G123" s="70"/>
      <c r="H123" s="68">
        <f t="shared" si="11"/>
        <v>0</v>
      </c>
      <c r="I123" s="42"/>
      <c r="J123" s="42"/>
      <c r="K123" s="42"/>
    </row>
    <row r="124" spans="1:11" s="14" customFormat="1" ht="39.75" customHeight="1">
      <c r="A124" s="22"/>
      <c r="B124" s="31" t="s">
        <v>27</v>
      </c>
      <c r="C124" s="32"/>
      <c r="D124" s="32"/>
      <c r="E124" s="16" t="s">
        <v>82</v>
      </c>
      <c r="F124" s="26"/>
      <c r="G124" s="70"/>
      <c r="H124" s="43">
        <f aca="true" t="shared" si="14" ref="H124:K125">H125</f>
        <v>8379570</v>
      </c>
      <c r="I124" s="43">
        <f t="shared" si="14"/>
        <v>0</v>
      </c>
      <c r="J124" s="43">
        <f t="shared" si="14"/>
        <v>8379570</v>
      </c>
      <c r="K124" s="43">
        <f t="shared" si="14"/>
        <v>8379570</v>
      </c>
    </row>
    <row r="125" spans="1:11" s="14" customFormat="1" ht="39.75" customHeight="1">
      <c r="A125" s="22"/>
      <c r="B125" s="28" t="s">
        <v>26</v>
      </c>
      <c r="C125" s="32"/>
      <c r="D125" s="32"/>
      <c r="E125" s="19" t="s">
        <v>83</v>
      </c>
      <c r="F125" s="26"/>
      <c r="G125" s="70"/>
      <c r="H125" s="51">
        <f t="shared" si="14"/>
        <v>8379570</v>
      </c>
      <c r="I125" s="51">
        <f t="shared" si="14"/>
        <v>0</v>
      </c>
      <c r="J125" s="51">
        <f t="shared" si="14"/>
        <v>8379570</v>
      </c>
      <c r="K125" s="51">
        <f t="shared" si="14"/>
        <v>8379570</v>
      </c>
    </row>
    <row r="126" spans="1:11" s="14" customFormat="1" ht="39.75" customHeight="1">
      <c r="A126" s="22"/>
      <c r="B126" s="29" t="s">
        <v>187</v>
      </c>
      <c r="C126" s="29" t="s">
        <v>188</v>
      </c>
      <c r="D126" s="29" t="s">
        <v>189</v>
      </c>
      <c r="E126" s="36" t="s">
        <v>190</v>
      </c>
      <c r="F126" s="26"/>
      <c r="G126" s="70"/>
      <c r="H126" s="51">
        <f>I126+J126</f>
        <v>8379570</v>
      </c>
      <c r="I126" s="42"/>
      <c r="J126" s="42">
        <f>10000000+50000+1566-1863996+192000</f>
        <v>8379570</v>
      </c>
      <c r="K126" s="42">
        <f>10000000+50000+1566-1863996+192000</f>
        <v>8379570</v>
      </c>
    </row>
    <row r="127" spans="1:11" s="14" customFormat="1" ht="39" customHeight="1">
      <c r="A127" s="22"/>
      <c r="B127" s="28">
        <v>3700000</v>
      </c>
      <c r="C127" s="66"/>
      <c r="D127" s="66"/>
      <c r="E127" s="63" t="s">
        <v>157</v>
      </c>
      <c r="F127" s="26"/>
      <c r="G127" s="70"/>
      <c r="H127" s="43">
        <f>H128</f>
        <v>6943157</v>
      </c>
      <c r="I127" s="43">
        <f>I128</f>
        <v>0</v>
      </c>
      <c r="J127" s="43">
        <f>J128</f>
        <v>6943157</v>
      </c>
      <c r="K127" s="43">
        <f>K128</f>
        <v>6815471</v>
      </c>
    </row>
    <row r="128" spans="1:11" s="14" customFormat="1" ht="39" customHeight="1">
      <c r="A128" s="22"/>
      <c r="B128" s="28">
        <v>3710000</v>
      </c>
      <c r="C128" s="66"/>
      <c r="D128" s="66"/>
      <c r="E128" s="63" t="s">
        <v>158</v>
      </c>
      <c r="F128" s="26"/>
      <c r="G128" s="70"/>
      <c r="H128" s="51">
        <f>H131+H129+H130+H132</f>
        <v>6943157</v>
      </c>
      <c r="I128" s="51">
        <f>I131+I129+I130+I132</f>
        <v>0</v>
      </c>
      <c r="J128" s="51">
        <f>J131+J129+J130+J132</f>
        <v>6943157</v>
      </c>
      <c r="K128" s="51">
        <f>K131+K129+K130+K132</f>
        <v>6815471</v>
      </c>
    </row>
    <row r="129" spans="1:11" s="14" customFormat="1" ht="99" customHeight="1">
      <c r="A129" s="22"/>
      <c r="B129" s="29">
        <v>3719490</v>
      </c>
      <c r="C129" s="29" t="s">
        <v>191</v>
      </c>
      <c r="D129" s="29" t="s">
        <v>175</v>
      </c>
      <c r="E129" s="36" t="s">
        <v>192</v>
      </c>
      <c r="F129" s="26"/>
      <c r="G129" s="70"/>
      <c r="H129" s="51">
        <f aca="true" t="shared" si="15" ref="H129:H136">I129+J129</f>
        <v>127686</v>
      </c>
      <c r="I129" s="51"/>
      <c r="J129" s="51">
        <v>127686</v>
      </c>
      <c r="K129" s="51"/>
    </row>
    <row r="130" spans="1:11" s="14" customFormat="1" ht="39" customHeight="1">
      <c r="A130" s="22"/>
      <c r="B130" s="29">
        <v>3719720</v>
      </c>
      <c r="C130" s="29" t="s">
        <v>193</v>
      </c>
      <c r="D130" s="29" t="s">
        <v>175</v>
      </c>
      <c r="E130" s="36" t="s">
        <v>194</v>
      </c>
      <c r="F130" s="26"/>
      <c r="G130" s="70"/>
      <c r="H130" s="51">
        <f t="shared" si="15"/>
        <v>2715471</v>
      </c>
      <c r="I130" s="51"/>
      <c r="J130" s="51">
        <f>1715471+1000000</f>
        <v>2715471</v>
      </c>
      <c r="K130" s="51">
        <f>1715471+1000000</f>
        <v>2715471</v>
      </c>
    </row>
    <row r="131" spans="1:11" s="14" customFormat="1" ht="39" customHeight="1">
      <c r="A131" s="22"/>
      <c r="B131" s="29">
        <v>3719750</v>
      </c>
      <c r="C131" s="29" t="s">
        <v>174</v>
      </c>
      <c r="D131" s="29" t="s">
        <v>175</v>
      </c>
      <c r="E131" s="36" t="s">
        <v>176</v>
      </c>
      <c r="F131" s="26"/>
      <c r="G131" s="70"/>
      <c r="H131" s="51">
        <f t="shared" si="15"/>
        <v>4000000</v>
      </c>
      <c r="I131" s="42"/>
      <c r="J131" s="42">
        <f>2000000+2000000</f>
        <v>4000000</v>
      </c>
      <c r="K131" s="42">
        <f>2000000+2000000</f>
        <v>4000000</v>
      </c>
    </row>
    <row r="132" spans="1:11" s="14" customFormat="1" ht="39" customHeight="1">
      <c r="A132" s="22"/>
      <c r="B132" s="29">
        <v>3719770</v>
      </c>
      <c r="C132" s="29" t="s">
        <v>201</v>
      </c>
      <c r="D132" s="29" t="s">
        <v>175</v>
      </c>
      <c r="E132" s="36" t="s">
        <v>202</v>
      </c>
      <c r="F132" s="26"/>
      <c r="G132" s="71"/>
      <c r="H132" s="51">
        <f t="shared" si="15"/>
        <v>100000</v>
      </c>
      <c r="I132" s="42"/>
      <c r="J132" s="42">
        <v>100000</v>
      </c>
      <c r="K132" s="42">
        <v>100000</v>
      </c>
    </row>
    <row r="133" spans="1:11" s="14" customFormat="1" ht="109.5" customHeight="1">
      <c r="A133" s="22"/>
      <c r="B133" s="29"/>
      <c r="C133" s="29"/>
      <c r="D133" s="29"/>
      <c r="E133" s="36"/>
      <c r="F133" s="60" t="s">
        <v>182</v>
      </c>
      <c r="G133" s="69" t="s">
        <v>183</v>
      </c>
      <c r="H133" s="43">
        <f t="shared" si="15"/>
        <v>25000</v>
      </c>
      <c r="I133" s="43">
        <f aca="true" t="shared" si="16" ref="I133:K135">I134</f>
        <v>25000</v>
      </c>
      <c r="J133" s="43">
        <f t="shared" si="16"/>
        <v>0</v>
      </c>
      <c r="K133" s="43">
        <f t="shared" si="16"/>
        <v>0</v>
      </c>
    </row>
    <row r="134" spans="1:11" s="14" customFormat="1" ht="39" customHeight="1">
      <c r="A134" s="22"/>
      <c r="B134" s="28" t="s">
        <v>30</v>
      </c>
      <c r="C134" s="29"/>
      <c r="D134" s="29"/>
      <c r="E134" s="63" t="s">
        <v>71</v>
      </c>
      <c r="F134" s="26"/>
      <c r="G134" s="70"/>
      <c r="H134" s="51">
        <f t="shared" si="15"/>
        <v>25000</v>
      </c>
      <c r="I134" s="51">
        <f t="shared" si="16"/>
        <v>25000</v>
      </c>
      <c r="J134" s="51">
        <f t="shared" si="16"/>
        <v>0</v>
      </c>
      <c r="K134" s="51">
        <f t="shared" si="16"/>
        <v>0</v>
      </c>
    </row>
    <row r="135" spans="1:11" s="14" customFormat="1" ht="39" customHeight="1">
      <c r="A135" s="22"/>
      <c r="B135" s="28" t="s">
        <v>31</v>
      </c>
      <c r="C135" s="29"/>
      <c r="D135" s="29"/>
      <c r="E135" s="63" t="s">
        <v>84</v>
      </c>
      <c r="F135" s="26"/>
      <c r="G135" s="70"/>
      <c r="H135" s="51">
        <f t="shared" si="15"/>
        <v>25000</v>
      </c>
      <c r="I135" s="51">
        <f t="shared" si="16"/>
        <v>25000</v>
      </c>
      <c r="J135" s="51">
        <f t="shared" si="16"/>
        <v>0</v>
      </c>
      <c r="K135" s="51">
        <f t="shared" si="16"/>
        <v>0</v>
      </c>
    </row>
    <row r="136" spans="1:11" s="14" customFormat="1" ht="39" customHeight="1">
      <c r="A136" s="22"/>
      <c r="B136" s="29" t="s">
        <v>184</v>
      </c>
      <c r="C136" s="29">
        <v>7370</v>
      </c>
      <c r="D136" s="29" t="s">
        <v>5</v>
      </c>
      <c r="E136" s="36" t="s">
        <v>185</v>
      </c>
      <c r="F136" s="26"/>
      <c r="G136" s="71"/>
      <c r="H136" s="51">
        <f t="shared" si="15"/>
        <v>25000</v>
      </c>
      <c r="I136" s="42">
        <v>25000</v>
      </c>
      <c r="J136" s="42"/>
      <c r="K136" s="42"/>
    </row>
    <row r="137" spans="1:11" s="14" customFormat="1" ht="39" customHeight="1">
      <c r="A137" s="22"/>
      <c r="B137" s="23"/>
      <c r="C137" s="23"/>
      <c r="D137" s="23"/>
      <c r="E137" s="12"/>
      <c r="F137" s="60" t="s">
        <v>205</v>
      </c>
      <c r="G137" s="69" t="s">
        <v>206</v>
      </c>
      <c r="H137" s="43">
        <f aca="true" t="shared" si="17" ref="H137:K140">H138</f>
        <v>100000</v>
      </c>
      <c r="I137" s="43">
        <f t="shared" si="17"/>
        <v>100000</v>
      </c>
      <c r="J137" s="43">
        <f t="shared" si="17"/>
        <v>0</v>
      </c>
      <c r="K137" s="43">
        <f t="shared" si="17"/>
        <v>0</v>
      </c>
    </row>
    <row r="138" spans="1:11" s="14" customFormat="1" ht="39" customHeight="1">
      <c r="A138" s="22"/>
      <c r="B138" s="28" t="s">
        <v>30</v>
      </c>
      <c r="C138" s="29"/>
      <c r="D138" s="29"/>
      <c r="E138" s="63" t="s">
        <v>71</v>
      </c>
      <c r="F138" s="26"/>
      <c r="G138" s="70"/>
      <c r="H138" s="51">
        <f t="shared" si="17"/>
        <v>100000</v>
      </c>
      <c r="I138" s="51">
        <f t="shared" si="17"/>
        <v>100000</v>
      </c>
      <c r="J138" s="51">
        <f t="shared" si="17"/>
        <v>0</v>
      </c>
      <c r="K138" s="51">
        <f t="shared" si="17"/>
        <v>0</v>
      </c>
    </row>
    <row r="139" spans="1:11" s="14" customFormat="1" ht="39" customHeight="1">
      <c r="A139" s="22"/>
      <c r="B139" s="28" t="s">
        <v>31</v>
      </c>
      <c r="C139" s="29"/>
      <c r="D139" s="29"/>
      <c r="E139" s="63" t="s">
        <v>84</v>
      </c>
      <c r="F139" s="26"/>
      <c r="G139" s="70"/>
      <c r="H139" s="51">
        <f t="shared" si="17"/>
        <v>100000</v>
      </c>
      <c r="I139" s="51">
        <f t="shared" si="17"/>
        <v>100000</v>
      </c>
      <c r="J139" s="51">
        <f t="shared" si="17"/>
        <v>0</v>
      </c>
      <c r="K139" s="51">
        <f t="shared" si="17"/>
        <v>0</v>
      </c>
    </row>
    <row r="140" spans="1:11" s="14" customFormat="1" ht="39" customHeight="1">
      <c r="A140" s="22"/>
      <c r="B140" s="13" t="s">
        <v>152</v>
      </c>
      <c r="C140" s="13" t="s">
        <v>153</v>
      </c>
      <c r="D140" s="13"/>
      <c r="E140" s="12" t="s">
        <v>154</v>
      </c>
      <c r="F140" s="26"/>
      <c r="G140" s="70"/>
      <c r="H140" s="51">
        <f t="shared" si="17"/>
        <v>100000</v>
      </c>
      <c r="I140" s="51">
        <f t="shared" si="17"/>
        <v>100000</v>
      </c>
      <c r="J140" s="51">
        <f t="shared" si="17"/>
        <v>0</v>
      </c>
      <c r="K140" s="51">
        <f t="shared" si="17"/>
        <v>0</v>
      </c>
    </row>
    <row r="141" spans="1:11" s="14" customFormat="1" ht="39" customHeight="1">
      <c r="A141" s="22"/>
      <c r="B141" s="13" t="s">
        <v>155</v>
      </c>
      <c r="C141" s="13" t="s">
        <v>40</v>
      </c>
      <c r="D141" s="13" t="s">
        <v>41</v>
      </c>
      <c r="E141" s="12" t="s">
        <v>42</v>
      </c>
      <c r="F141" s="26"/>
      <c r="G141" s="71"/>
      <c r="H141" s="51">
        <f>I141+J141</f>
        <v>100000</v>
      </c>
      <c r="I141" s="42">
        <v>100000</v>
      </c>
      <c r="J141" s="42"/>
      <c r="K141" s="42"/>
    </row>
    <row r="142" spans="1:11" s="14" customFormat="1" ht="54.75" customHeight="1">
      <c r="A142" s="22"/>
      <c r="B142" s="23"/>
      <c r="C142" s="23"/>
      <c r="D142" s="23"/>
      <c r="E142" s="12"/>
      <c r="F142" s="60" t="s">
        <v>207</v>
      </c>
      <c r="G142" s="69" t="s">
        <v>208</v>
      </c>
      <c r="H142" s="43">
        <f aca="true" t="shared" si="18" ref="H142:J145">H143</f>
        <v>203900</v>
      </c>
      <c r="I142" s="43">
        <f t="shared" si="18"/>
        <v>203900</v>
      </c>
      <c r="J142" s="43">
        <f t="shared" si="18"/>
        <v>0</v>
      </c>
      <c r="K142" s="42"/>
    </row>
    <row r="143" spans="1:11" s="14" customFormat="1" ht="39" customHeight="1">
      <c r="A143" s="22"/>
      <c r="B143" s="28" t="s">
        <v>30</v>
      </c>
      <c r="C143" s="29"/>
      <c r="D143" s="29"/>
      <c r="E143" s="63" t="s">
        <v>71</v>
      </c>
      <c r="F143" s="26"/>
      <c r="G143" s="70"/>
      <c r="H143" s="51">
        <f t="shared" si="18"/>
        <v>203900</v>
      </c>
      <c r="I143" s="51">
        <f t="shared" si="18"/>
        <v>203900</v>
      </c>
      <c r="J143" s="51">
        <f t="shared" si="18"/>
        <v>0</v>
      </c>
      <c r="K143" s="42"/>
    </row>
    <row r="144" spans="1:11" s="14" customFormat="1" ht="39" customHeight="1">
      <c r="A144" s="22"/>
      <c r="B144" s="28" t="s">
        <v>31</v>
      </c>
      <c r="C144" s="29"/>
      <c r="D144" s="29"/>
      <c r="E144" s="63" t="s">
        <v>84</v>
      </c>
      <c r="F144" s="26"/>
      <c r="G144" s="70"/>
      <c r="H144" s="51">
        <f t="shared" si="18"/>
        <v>203900</v>
      </c>
      <c r="I144" s="51">
        <f t="shared" si="18"/>
        <v>203900</v>
      </c>
      <c r="J144" s="51">
        <f t="shared" si="18"/>
        <v>0</v>
      </c>
      <c r="K144" s="42"/>
    </row>
    <row r="145" spans="1:11" s="14" customFormat="1" ht="39" customHeight="1">
      <c r="A145" s="22"/>
      <c r="B145" s="13" t="s">
        <v>152</v>
      </c>
      <c r="C145" s="13" t="s">
        <v>153</v>
      </c>
      <c r="D145" s="13"/>
      <c r="E145" s="12" t="s">
        <v>154</v>
      </c>
      <c r="F145" s="26"/>
      <c r="G145" s="70"/>
      <c r="H145" s="51">
        <f t="shared" si="18"/>
        <v>203900</v>
      </c>
      <c r="I145" s="51">
        <f t="shared" si="18"/>
        <v>203900</v>
      </c>
      <c r="J145" s="51">
        <f t="shared" si="18"/>
        <v>0</v>
      </c>
      <c r="K145" s="42"/>
    </row>
    <row r="146" spans="1:11" s="14" customFormat="1" ht="39" customHeight="1">
      <c r="A146" s="22"/>
      <c r="B146" s="29" t="s">
        <v>121</v>
      </c>
      <c r="C146" s="13">
        <v>6013</v>
      </c>
      <c r="D146" s="13">
        <v>1620</v>
      </c>
      <c r="E146" s="12" t="s">
        <v>122</v>
      </c>
      <c r="F146" s="26"/>
      <c r="G146" s="71"/>
      <c r="H146" s="51">
        <f>I146+J146</f>
        <v>203900</v>
      </c>
      <c r="I146" s="42">
        <v>203900</v>
      </c>
      <c r="J146" s="42"/>
      <c r="K146" s="42"/>
    </row>
    <row r="147" spans="1:11" s="14" customFormat="1" ht="63.75" customHeight="1">
      <c r="A147" s="22"/>
      <c r="B147" s="23"/>
      <c r="C147" s="23"/>
      <c r="D147" s="23"/>
      <c r="E147" s="12"/>
      <c r="F147" s="60" t="s">
        <v>209</v>
      </c>
      <c r="G147" s="69" t="s">
        <v>210</v>
      </c>
      <c r="H147" s="43">
        <f aca="true" t="shared" si="19" ref="H147:I150">H148</f>
        <v>468716</v>
      </c>
      <c r="I147" s="43">
        <f t="shared" si="19"/>
        <v>402716</v>
      </c>
      <c r="J147" s="43">
        <f aca="true" t="shared" si="20" ref="J147:K150">J148</f>
        <v>66000</v>
      </c>
      <c r="K147" s="43">
        <f t="shared" si="20"/>
        <v>66000</v>
      </c>
    </row>
    <row r="148" spans="1:11" s="14" customFormat="1" ht="39" customHeight="1">
      <c r="A148" s="22"/>
      <c r="B148" s="28" t="s">
        <v>30</v>
      </c>
      <c r="C148" s="29"/>
      <c r="D148" s="29"/>
      <c r="E148" s="63" t="s">
        <v>71</v>
      </c>
      <c r="F148" s="26"/>
      <c r="G148" s="70"/>
      <c r="H148" s="51">
        <f t="shared" si="19"/>
        <v>468716</v>
      </c>
      <c r="I148" s="51">
        <f t="shared" si="19"/>
        <v>402716</v>
      </c>
      <c r="J148" s="51">
        <f t="shared" si="20"/>
        <v>66000</v>
      </c>
      <c r="K148" s="51">
        <f t="shared" si="20"/>
        <v>66000</v>
      </c>
    </row>
    <row r="149" spans="1:11" s="14" customFormat="1" ht="39" customHeight="1">
      <c r="A149" s="22"/>
      <c r="B149" s="28" t="s">
        <v>31</v>
      </c>
      <c r="C149" s="29"/>
      <c r="D149" s="29"/>
      <c r="E149" s="63" t="s">
        <v>84</v>
      </c>
      <c r="F149" s="26"/>
      <c r="G149" s="70"/>
      <c r="H149" s="51">
        <f t="shared" si="19"/>
        <v>468716</v>
      </c>
      <c r="I149" s="51">
        <f t="shared" si="19"/>
        <v>402716</v>
      </c>
      <c r="J149" s="51">
        <f t="shared" si="20"/>
        <v>66000</v>
      </c>
      <c r="K149" s="51">
        <f t="shared" si="20"/>
        <v>66000</v>
      </c>
    </row>
    <row r="150" spans="1:11" s="14" customFormat="1" ht="39" customHeight="1">
      <c r="A150" s="22"/>
      <c r="B150" s="13" t="s">
        <v>152</v>
      </c>
      <c r="C150" s="13" t="s">
        <v>153</v>
      </c>
      <c r="D150" s="13"/>
      <c r="E150" s="12" t="s">
        <v>154</v>
      </c>
      <c r="F150" s="26"/>
      <c r="G150" s="70"/>
      <c r="H150" s="51">
        <f t="shared" si="19"/>
        <v>468716</v>
      </c>
      <c r="I150" s="51">
        <f t="shared" si="19"/>
        <v>402716</v>
      </c>
      <c r="J150" s="51">
        <f t="shared" si="20"/>
        <v>66000</v>
      </c>
      <c r="K150" s="51">
        <f t="shared" si="20"/>
        <v>66000</v>
      </c>
    </row>
    <row r="151" spans="1:11" s="14" customFormat="1" ht="39" customHeight="1">
      <c r="A151" s="22"/>
      <c r="B151" s="29" t="s">
        <v>121</v>
      </c>
      <c r="C151" s="13">
        <v>6013</v>
      </c>
      <c r="D151" s="13">
        <v>1620</v>
      </c>
      <c r="E151" s="12" t="s">
        <v>122</v>
      </c>
      <c r="F151" s="26"/>
      <c r="G151" s="71"/>
      <c r="H151" s="51">
        <f>I151+J151</f>
        <v>468716</v>
      </c>
      <c r="I151" s="42">
        <f>26092+376624</f>
        <v>402716</v>
      </c>
      <c r="J151" s="42">
        <v>66000</v>
      </c>
      <c r="K151" s="42">
        <v>66000</v>
      </c>
    </row>
    <row r="152" spans="1:11" s="14" customFormat="1" ht="60.75" customHeight="1">
      <c r="A152" s="22"/>
      <c r="B152" s="23"/>
      <c r="C152" s="23"/>
      <c r="D152" s="23"/>
      <c r="E152" s="12"/>
      <c r="F152" s="60" t="s">
        <v>211</v>
      </c>
      <c r="G152" s="69" t="s">
        <v>216</v>
      </c>
      <c r="H152" s="43">
        <f aca="true" t="shared" si="21" ref="H152:J155">H153</f>
        <v>74835</v>
      </c>
      <c r="I152" s="43">
        <f t="shared" si="21"/>
        <v>74835</v>
      </c>
      <c r="J152" s="43">
        <f t="shared" si="21"/>
        <v>0</v>
      </c>
      <c r="K152" s="42"/>
    </row>
    <row r="153" spans="1:11" s="14" customFormat="1" ht="39" customHeight="1">
      <c r="A153" s="22"/>
      <c r="B153" s="28" t="s">
        <v>30</v>
      </c>
      <c r="C153" s="29"/>
      <c r="D153" s="29"/>
      <c r="E153" s="63" t="s">
        <v>71</v>
      </c>
      <c r="F153" s="26"/>
      <c r="G153" s="70"/>
      <c r="H153" s="51">
        <f t="shared" si="21"/>
        <v>74835</v>
      </c>
      <c r="I153" s="51">
        <f t="shared" si="21"/>
        <v>74835</v>
      </c>
      <c r="J153" s="51">
        <f t="shared" si="21"/>
        <v>0</v>
      </c>
      <c r="K153" s="42"/>
    </row>
    <row r="154" spans="1:11" s="14" customFormat="1" ht="39" customHeight="1">
      <c r="A154" s="22"/>
      <c r="B154" s="28" t="s">
        <v>31</v>
      </c>
      <c r="C154" s="29"/>
      <c r="D154" s="29"/>
      <c r="E154" s="63" t="s">
        <v>84</v>
      </c>
      <c r="F154" s="26"/>
      <c r="G154" s="70"/>
      <c r="H154" s="51">
        <f t="shared" si="21"/>
        <v>74835</v>
      </c>
      <c r="I154" s="51">
        <f t="shared" si="21"/>
        <v>74835</v>
      </c>
      <c r="J154" s="51">
        <f t="shared" si="21"/>
        <v>0</v>
      </c>
      <c r="K154" s="42"/>
    </row>
    <row r="155" spans="1:11" s="14" customFormat="1" ht="39" customHeight="1">
      <c r="A155" s="22"/>
      <c r="B155" s="13" t="s">
        <v>152</v>
      </c>
      <c r="C155" s="13" t="s">
        <v>153</v>
      </c>
      <c r="D155" s="13"/>
      <c r="E155" s="12" t="s">
        <v>154</v>
      </c>
      <c r="F155" s="26"/>
      <c r="G155" s="70"/>
      <c r="H155" s="51">
        <f t="shared" si="21"/>
        <v>74835</v>
      </c>
      <c r="I155" s="51">
        <f t="shared" si="21"/>
        <v>74835</v>
      </c>
      <c r="J155" s="51">
        <f t="shared" si="21"/>
        <v>0</v>
      </c>
      <c r="K155" s="42"/>
    </row>
    <row r="156" spans="1:11" s="14" customFormat="1" ht="39" customHeight="1">
      <c r="A156" s="22"/>
      <c r="B156" s="29" t="s">
        <v>121</v>
      </c>
      <c r="C156" s="13">
        <v>6013</v>
      </c>
      <c r="D156" s="13">
        <v>1620</v>
      </c>
      <c r="E156" s="12" t="s">
        <v>122</v>
      </c>
      <c r="F156" s="26"/>
      <c r="G156" s="71"/>
      <c r="H156" s="51">
        <f>I156+J156</f>
        <v>74835</v>
      </c>
      <c r="I156" s="42">
        <v>74835</v>
      </c>
      <c r="J156" s="42"/>
      <c r="K156" s="42"/>
    </row>
    <row r="157" spans="1:11" s="14" customFormat="1" ht="60" customHeight="1">
      <c r="A157" s="22"/>
      <c r="B157" s="23"/>
      <c r="C157" s="23"/>
      <c r="D157" s="23"/>
      <c r="E157" s="12"/>
      <c r="F157" s="60" t="s">
        <v>212</v>
      </c>
      <c r="G157" s="69" t="s">
        <v>217</v>
      </c>
      <c r="H157" s="43">
        <f aca="true" t="shared" si="22" ref="H157:J160">H158</f>
        <v>350624</v>
      </c>
      <c r="I157" s="43">
        <f t="shared" si="22"/>
        <v>350624</v>
      </c>
      <c r="J157" s="43">
        <f t="shared" si="22"/>
        <v>0</v>
      </c>
      <c r="K157" s="42"/>
    </row>
    <row r="158" spans="1:11" s="14" customFormat="1" ht="39" customHeight="1">
      <c r="A158" s="22"/>
      <c r="B158" s="28" t="s">
        <v>30</v>
      </c>
      <c r="C158" s="29"/>
      <c r="D158" s="29"/>
      <c r="E158" s="63" t="s">
        <v>71</v>
      </c>
      <c r="F158" s="26"/>
      <c r="G158" s="70"/>
      <c r="H158" s="51">
        <f t="shared" si="22"/>
        <v>350624</v>
      </c>
      <c r="I158" s="51">
        <f t="shared" si="22"/>
        <v>350624</v>
      </c>
      <c r="J158" s="51">
        <f t="shared" si="22"/>
        <v>0</v>
      </c>
      <c r="K158" s="42"/>
    </row>
    <row r="159" spans="1:11" s="14" customFormat="1" ht="39" customHeight="1">
      <c r="A159" s="22"/>
      <c r="B159" s="28" t="s">
        <v>31</v>
      </c>
      <c r="C159" s="29"/>
      <c r="D159" s="29"/>
      <c r="E159" s="63" t="s">
        <v>84</v>
      </c>
      <c r="F159" s="26"/>
      <c r="G159" s="70"/>
      <c r="H159" s="51">
        <f t="shared" si="22"/>
        <v>350624</v>
      </c>
      <c r="I159" s="51">
        <f t="shared" si="22"/>
        <v>350624</v>
      </c>
      <c r="J159" s="51">
        <f t="shared" si="22"/>
        <v>0</v>
      </c>
      <c r="K159" s="42"/>
    </row>
    <row r="160" spans="1:11" s="14" customFormat="1" ht="39" customHeight="1">
      <c r="A160" s="22"/>
      <c r="B160" s="13" t="s">
        <v>152</v>
      </c>
      <c r="C160" s="13" t="s">
        <v>153</v>
      </c>
      <c r="D160" s="13"/>
      <c r="E160" s="12" t="s">
        <v>154</v>
      </c>
      <c r="F160" s="26"/>
      <c r="G160" s="70"/>
      <c r="H160" s="51">
        <f t="shared" si="22"/>
        <v>350624</v>
      </c>
      <c r="I160" s="51">
        <f t="shared" si="22"/>
        <v>350624</v>
      </c>
      <c r="J160" s="51">
        <f t="shared" si="22"/>
        <v>0</v>
      </c>
      <c r="K160" s="42"/>
    </row>
    <row r="161" spans="1:11" s="14" customFormat="1" ht="39" customHeight="1">
      <c r="A161" s="22"/>
      <c r="B161" s="29" t="s">
        <v>121</v>
      </c>
      <c r="C161" s="13">
        <v>6013</v>
      </c>
      <c r="D161" s="13">
        <v>1620</v>
      </c>
      <c r="E161" s="12" t="s">
        <v>122</v>
      </c>
      <c r="F161" s="26"/>
      <c r="G161" s="71"/>
      <c r="H161" s="51">
        <f aca="true" t="shared" si="23" ref="H161:H168">I161+J161</f>
        <v>350624</v>
      </c>
      <c r="I161" s="42">
        <f>200624+150000</f>
        <v>350624</v>
      </c>
      <c r="J161" s="42"/>
      <c r="K161" s="42"/>
    </row>
    <row r="162" spans="1:11" s="14" customFormat="1" ht="39" customHeight="1">
      <c r="A162" s="22"/>
      <c r="B162" s="23"/>
      <c r="C162" s="23"/>
      <c r="D162" s="23"/>
      <c r="E162" s="12"/>
      <c r="F162" s="60" t="s">
        <v>213</v>
      </c>
      <c r="G162" s="69" t="s">
        <v>214</v>
      </c>
      <c r="H162" s="43">
        <f t="shared" si="23"/>
        <v>2064872</v>
      </c>
      <c r="I162" s="43">
        <f>I163</f>
        <v>2064872</v>
      </c>
      <c r="J162" s="43">
        <f>J163</f>
        <v>0</v>
      </c>
      <c r="K162" s="42"/>
    </row>
    <row r="163" spans="1:11" s="14" customFormat="1" ht="39" customHeight="1">
      <c r="A163" s="22"/>
      <c r="B163" s="28" t="s">
        <v>30</v>
      </c>
      <c r="C163" s="29"/>
      <c r="D163" s="29"/>
      <c r="E163" s="63" t="s">
        <v>71</v>
      </c>
      <c r="F163" s="26"/>
      <c r="G163" s="70"/>
      <c r="H163" s="51">
        <f t="shared" si="23"/>
        <v>2064872</v>
      </c>
      <c r="I163" s="51">
        <f>I164</f>
        <v>2064872</v>
      </c>
      <c r="J163" s="51">
        <f>J164</f>
        <v>0</v>
      </c>
      <c r="K163" s="42"/>
    </row>
    <row r="164" spans="1:11" s="14" customFormat="1" ht="39" customHeight="1">
      <c r="A164" s="22"/>
      <c r="B164" s="28" t="s">
        <v>31</v>
      </c>
      <c r="C164" s="29"/>
      <c r="D164" s="29"/>
      <c r="E164" s="63" t="s">
        <v>84</v>
      </c>
      <c r="F164" s="26"/>
      <c r="G164" s="70"/>
      <c r="H164" s="51">
        <f t="shared" si="23"/>
        <v>2064872</v>
      </c>
      <c r="I164" s="51">
        <f>I165+I167</f>
        <v>2064872</v>
      </c>
      <c r="J164" s="51">
        <f>J165+J167</f>
        <v>0</v>
      </c>
      <c r="K164" s="51">
        <f>K165+K167</f>
        <v>0</v>
      </c>
    </row>
    <row r="165" spans="1:11" s="14" customFormat="1" ht="39" customHeight="1">
      <c r="A165" s="22"/>
      <c r="B165" s="13" t="s">
        <v>152</v>
      </c>
      <c r="C165" s="13" t="s">
        <v>153</v>
      </c>
      <c r="D165" s="13"/>
      <c r="E165" s="12" t="s">
        <v>154</v>
      </c>
      <c r="F165" s="26"/>
      <c r="G165" s="70"/>
      <c r="H165" s="51">
        <f t="shared" si="23"/>
        <v>1764872</v>
      </c>
      <c r="I165" s="51">
        <f>I166</f>
        <v>1764872</v>
      </c>
      <c r="J165" s="51">
        <f>J166</f>
        <v>0</v>
      </c>
      <c r="K165" s="42"/>
    </row>
    <row r="166" spans="1:11" s="14" customFormat="1" ht="39" customHeight="1">
      <c r="A166" s="22"/>
      <c r="B166" s="29" t="s">
        <v>121</v>
      </c>
      <c r="C166" s="13">
        <v>6013</v>
      </c>
      <c r="D166" s="13">
        <v>1620</v>
      </c>
      <c r="E166" s="12" t="s">
        <v>122</v>
      </c>
      <c r="F166" s="26"/>
      <c r="G166" s="70"/>
      <c r="H166" s="51">
        <f t="shared" si="23"/>
        <v>1764872</v>
      </c>
      <c r="I166" s="42">
        <f>277500+1487372</f>
        <v>1764872</v>
      </c>
      <c r="J166" s="42"/>
      <c r="K166" s="42"/>
    </row>
    <row r="167" spans="1:11" s="14" customFormat="1" ht="39" customHeight="1">
      <c r="A167" s="22"/>
      <c r="B167" s="29" t="s">
        <v>102</v>
      </c>
      <c r="C167" s="13">
        <v>6030</v>
      </c>
      <c r="D167" s="29" t="s">
        <v>41</v>
      </c>
      <c r="E167" s="12" t="s">
        <v>101</v>
      </c>
      <c r="F167" s="26"/>
      <c r="G167" s="71"/>
      <c r="H167" s="51">
        <f t="shared" si="23"/>
        <v>300000</v>
      </c>
      <c r="I167" s="42">
        <v>300000</v>
      </c>
      <c r="J167" s="42"/>
      <c r="K167" s="42"/>
    </row>
    <row r="168" spans="1:11" s="49" customFormat="1" ht="20.25">
      <c r="A168" s="48"/>
      <c r="B168" s="52" t="s">
        <v>55</v>
      </c>
      <c r="C168" s="52" t="s">
        <v>55</v>
      </c>
      <c r="D168" s="52" t="s">
        <v>55</v>
      </c>
      <c r="E168" s="7" t="s">
        <v>56</v>
      </c>
      <c r="F168" s="53" t="s">
        <v>55</v>
      </c>
      <c r="G168" s="53" t="s">
        <v>55</v>
      </c>
      <c r="H168" s="43">
        <f t="shared" si="23"/>
        <v>45358188</v>
      </c>
      <c r="I168" s="43">
        <f>I11+I15+I20+I24+I38+I43+I47+I61+I82+I92+I96+I100+I105+I109+I114+I133+I33+I137+I142+I147+I152+I157+I162</f>
        <v>29087207</v>
      </c>
      <c r="J168" s="43">
        <f>J11+J15+J20+J24+J38+J43+J47+J61+J82+J92+J96+J100+J105+J109+J114+J133+J33+J137+J142+J147+J152+J157+J162</f>
        <v>16270981</v>
      </c>
      <c r="K168" s="43">
        <f>K11+K15+K20+K24+K38+K43+K47+K61+K82+K92+K96+K100+K105+K109+K114+K133+K33+K137+K142+K147+K152+K157+K162</f>
        <v>15261041</v>
      </c>
    </row>
    <row r="169" spans="1:11" s="49" customFormat="1" ht="20.25">
      <c r="A169" s="50"/>
      <c r="B169" s="33"/>
      <c r="C169" s="33"/>
      <c r="D169" s="33"/>
      <c r="E169" s="34"/>
      <c r="F169" s="50"/>
      <c r="G169" s="50"/>
      <c r="H169" s="50"/>
      <c r="I169" s="35"/>
      <c r="J169" s="35"/>
      <c r="K169" s="35"/>
    </row>
    <row r="170" spans="1:11" s="49" customFormat="1" ht="39" customHeight="1">
      <c r="A170" s="50"/>
      <c r="B170" s="8"/>
      <c r="C170" s="40"/>
      <c r="D170" s="40"/>
      <c r="E170" s="85" t="s">
        <v>123</v>
      </c>
      <c r="F170" s="85"/>
      <c r="G170" s="85"/>
      <c r="H170" s="85"/>
      <c r="I170" s="85"/>
      <c r="J170" s="85"/>
      <c r="K170" s="38"/>
    </row>
    <row r="171" spans="1:11" s="49" customFormat="1" ht="6" customHeight="1">
      <c r="A171" s="50"/>
      <c r="B171" s="8"/>
      <c r="C171" s="37"/>
      <c r="D171" s="37"/>
      <c r="E171" s="37"/>
      <c r="F171" s="30"/>
      <c r="G171" s="30"/>
      <c r="H171" s="30"/>
      <c r="I171" s="30"/>
      <c r="K171" s="9"/>
    </row>
    <row r="172" spans="1:11" s="49" customFormat="1" ht="67.5" customHeight="1">
      <c r="A172" s="50"/>
      <c r="B172" s="8"/>
      <c r="C172" s="8"/>
      <c r="D172" s="8"/>
      <c r="E172" s="85" t="s">
        <v>124</v>
      </c>
      <c r="F172" s="85"/>
      <c r="G172" s="85"/>
      <c r="H172" s="85"/>
      <c r="I172" s="85"/>
      <c r="J172" s="85"/>
      <c r="K172" s="9"/>
    </row>
  </sheetData>
  <sheetProtection/>
  <mergeCells count="40">
    <mergeCell ref="H8:H9"/>
    <mergeCell ref="G38:G42"/>
    <mergeCell ref="B6:C6"/>
    <mergeCell ref="B7:C7"/>
    <mergeCell ref="D8:D9"/>
    <mergeCell ref="E8:E9"/>
    <mergeCell ref="G24:G32"/>
    <mergeCell ref="G33:G37"/>
    <mergeCell ref="G15:G19"/>
    <mergeCell ref="G11:G14"/>
    <mergeCell ref="G114:G132"/>
    <mergeCell ref="G105:G108"/>
    <mergeCell ref="G47:G60"/>
    <mergeCell ref="G61:G79"/>
    <mergeCell ref="G100:G104"/>
    <mergeCell ref="E172:J172"/>
    <mergeCell ref="E170:J170"/>
    <mergeCell ref="G43:G46"/>
    <mergeCell ref="G20:G23"/>
    <mergeCell ref="G82:G86"/>
    <mergeCell ref="G92:G95"/>
    <mergeCell ref="G96:G99"/>
    <mergeCell ref="G109:G113"/>
    <mergeCell ref="G133:G136"/>
    <mergeCell ref="G137:G141"/>
    <mergeCell ref="H1:K1"/>
    <mergeCell ref="H2:K2"/>
    <mergeCell ref="G8:G9"/>
    <mergeCell ref="I3:K3"/>
    <mergeCell ref="B5:K5"/>
    <mergeCell ref="J8:K8"/>
    <mergeCell ref="B8:B9"/>
    <mergeCell ref="C8:C9"/>
    <mergeCell ref="F8:F9"/>
    <mergeCell ref="I8:I9"/>
    <mergeCell ref="G162:G167"/>
    <mergeCell ref="G142:G146"/>
    <mergeCell ref="G147:G151"/>
    <mergeCell ref="G152:G156"/>
    <mergeCell ref="G157:G161"/>
  </mergeCells>
  <printOptions horizontalCentered="1"/>
  <pageMargins left="0.31496062992125984" right="0.1968503937007874" top="0.35433070866141736" bottom="0.1968503937007874" header="0.35433070866141736" footer="0.1968503937007874"/>
  <pageSetup fitToHeight="5" horizontalDpi="600" verticalDpi="600" orientation="landscape" paperSize="9" scale="40" r:id="rId1"/>
  <headerFooter alignWithMargins="0">
    <oddFooter>&amp;C&amp;P</oddFooter>
  </headerFooter>
  <rowBreaks count="3" manualBreakCount="3">
    <brk id="37" min="1" max="10" man="1"/>
    <brk id="72" min="1" max="10" man="1"/>
    <brk id="108"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2021-06-01T08:03:08Z</cp:lastPrinted>
  <dcterms:created xsi:type="dcterms:W3CDTF">2014-01-17T10:52:16Z</dcterms:created>
  <dcterms:modified xsi:type="dcterms:W3CDTF">2021-06-01T08:05:07Z</dcterms:modified>
  <cp:category/>
  <cp:version/>
  <cp:contentType/>
  <cp:contentStatus/>
</cp:coreProperties>
</file>