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8835" activeTab="0"/>
  </bookViews>
  <sheets>
    <sheet name="Лист1" sheetId="1" r:id="rId1"/>
  </sheets>
  <definedNames>
    <definedName name="_xlnm.Print_Titles" localSheetId="0">'Лист1'!$6:$8</definedName>
    <definedName name="_xlnm.Print_Area" localSheetId="0">'Лист1'!$A$1:$F$118</definedName>
  </definedNames>
  <calcPr fullCalcOnLoad="1"/>
</workbook>
</file>

<file path=xl/sharedStrings.xml><?xml version="1.0" encoding="utf-8"?>
<sst xmlns="http://schemas.openxmlformats.org/spreadsheetml/2006/main" count="125" uniqueCount="117">
  <si>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</si>
  <si>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</si>
  <si>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</si>
  <si>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</si>
  <si>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</si>
  <si>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</si>
  <si>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</si>
  <si>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</si>
  <si>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</si>
  <si>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</si>
  <si>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</si>
  <si>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</si>
  <si>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</si>
  <si>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</si>
  <si>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</si>
  <si>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</si>
  <si>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</si>
  <si>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</si>
  <si>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</si>
  <si>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</si>
  <si>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</si>
  <si>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</si>
  <si>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</si>
  <si>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</si>
  <si>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</si>
  <si>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</si>
  <si>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</si>
  <si>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</si>
  <si>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</si>
  <si>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</si>
  <si>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</si>
  <si>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</si>
  <si>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</si>
  <si>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</si>
  <si>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</si>
  <si>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</si>
  <si>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</si>
  <si>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</si>
  <si>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</si>
  <si>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</si>
  <si>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</si>
  <si>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</si>
  <si>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</si>
  <si>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</si>
  <si>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</si>
  <si>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</si>
  <si>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</si>
  <si>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</si>
  <si>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</si>
  <si>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</si>
  <si>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</si>
  <si>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</si>
  <si>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</si>
  <si>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</si>
  <si>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</si>
  <si>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</si>
  <si>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</si>
  <si>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</si>
  <si>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</si>
  <si>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</si>
  <si>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</si>
  <si>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</si>
  <si>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</si>
  <si>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</si>
  <si>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</si>
  <si>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</si>
  <si>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</si>
  <si>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</si>
  <si>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</si>
  <si>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</si>
  <si>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</si>
  <si>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</si>
  <si>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</si>
  <si>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</si>
  <si>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</si>
  <si>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</si>
  <si>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</si>
  <si>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</si>
  <si>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</si>
  <si>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</si>
  <si>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</si>
  <si>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</si>
  <si>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</si>
  <si>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</si>
  <si>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</si>
  <si>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</si>
  <si>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</si>
  <si>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</si>
  <si>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</si>
  <si>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</si>
  <si>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</si>
  <si>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</si>
  <si>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</si>
  <si>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</si>
  <si>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</si>
  <si>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</si>
  <si>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</si>
  <si>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</si>
  <si>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</si>
  <si>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</si>
  <si>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</si>
  <si>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</si>
  <si>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</si>
  <si>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</si>
  <si>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</si>
  <si>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</si>
  <si>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</si>
  <si>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ДОХОДИ МІСЬКОГО БЮДЖЕТУ НА 2021 РІК</t>
  </si>
  <si>
    <t>з бюджету Старосалтівської селищної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</si>
  <si>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</si>
  <si>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Надходження від орендної плати за користування майновим комплексом та іншим майном, що перебуває в комунальній власності</t>
  </si>
  <si>
    <t>з бюджету Великобурлуцької селищної територіальної громади</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</si>
  <si>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</si>
  <si>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</si>
  <si>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 xml:space="preserve">                                       Секретар міської ради                                                                                         Ольга ТОПОРКОВА                                                                       </t>
  </si>
  <si>
    <t xml:space="preserve">                                       Підготував       
                                       Заступник начальника 
                                       фінансового відділу                                                                                           Ірина ЧЕРЕДНІЧЕНКО</t>
  </si>
  <si>
    <t>Додаток 1
до  рішення ХХІ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</si>
</sst>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53">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b/>
      <sz val="12"/>
      <name val="Times New Roman"/>
      <family val="1"/>
    </font>
    <font>
      <sz val="12"/>
      <name val="Arial"/>
      <family val="2"/>
    </font>
    <font>
      <b/>
      <sz val="12"/>
      <name val="Arial"/>
      <family val="2"/>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sz val="14"/>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6"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65">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80" fontId="2" fillId="0" borderId="11" xfId="0" applyNumberFormat="1" applyFont="1" applyBorder="1" applyAlignment="1">
      <alignment horizontal="center" vertical="center" wrapText="1"/>
    </xf>
    <xf numFmtId="0" fontId="10" fillId="0" borderId="11" xfId="0" applyFont="1" applyFill="1" applyBorder="1" applyAlignment="1">
      <alignment horizontal="left" vertical="center" wrapText="1"/>
    </xf>
    <xf numFmtId="3" fontId="9" fillId="0" borderId="11" xfId="0" applyNumberFormat="1" applyFont="1" applyFill="1" applyBorder="1" applyAlignment="1">
      <alignment vertical="center"/>
    </xf>
    <xf numFmtId="3" fontId="2" fillId="0" borderId="11" xfId="0" applyNumberFormat="1" applyFont="1" applyFill="1" applyBorder="1" applyAlignment="1">
      <alignment vertical="center"/>
    </xf>
    <xf numFmtId="3" fontId="9" fillId="0" borderId="11" xfId="0" applyNumberFormat="1" applyFont="1" applyFill="1" applyBorder="1" applyAlignment="1" applyProtection="1">
      <alignment horizontal="center" vertical="center" wrapText="1"/>
      <protection/>
    </xf>
    <xf numFmtId="3" fontId="9" fillId="0" borderId="11" xfId="0" applyNumberFormat="1" applyFont="1" applyBorder="1" applyAlignment="1">
      <alignment horizontal="center" vertical="center" wrapText="1"/>
    </xf>
    <xf numFmtId="0" fontId="11" fillId="0" borderId="11" xfId="0" applyFont="1" applyFill="1" applyBorder="1" applyAlignment="1">
      <alignment vertical="center" wrapText="1"/>
    </xf>
    <xf numFmtId="0" fontId="11"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11" xfId="0" applyNumberFormat="1" applyFont="1" applyBorder="1" applyAlignment="1">
      <alignment horizontal="center" vertical="center" wrapText="1"/>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pplyProtection="1">
      <alignment horizontal="right" vertical="center" wrapText="1"/>
      <protection/>
    </xf>
    <xf numFmtId="3" fontId="2" fillId="0" borderId="11" xfId="0" applyNumberFormat="1" applyFont="1" applyBorder="1" applyAlignment="1">
      <alignment horizontal="right" vertical="center" wrapText="1"/>
    </xf>
    <xf numFmtId="3" fontId="9" fillId="0" borderId="11" xfId="0" applyNumberFormat="1" applyFont="1" applyFill="1" applyBorder="1" applyAlignment="1">
      <alignment horizontal="right" vertical="center"/>
    </xf>
    <xf numFmtId="180" fontId="2" fillId="0" borderId="11" xfId="0" applyNumberFormat="1" applyFont="1" applyBorder="1" applyAlignment="1">
      <alignment horizontal="right" vertical="center" wrapText="1"/>
    </xf>
    <xf numFmtId="3" fontId="2" fillId="0" borderId="11"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9" fillId="0" borderId="11" xfId="0" applyNumberFormat="1" applyFont="1" applyFill="1" applyBorder="1" applyAlignment="1" applyProtection="1">
      <alignment horizontal="right" vertical="center" wrapText="1"/>
      <protection/>
    </xf>
    <xf numFmtId="3" fontId="9" fillId="0" borderId="11" xfId="0" applyNumberFormat="1" applyFont="1" applyBorder="1" applyAlignment="1">
      <alignment horizontal="right" vertical="center" wrapText="1"/>
    </xf>
    <xf numFmtId="3" fontId="7" fillId="0" borderId="0" xfId="0" applyNumberFormat="1" applyFont="1" applyFill="1" applyAlignment="1" applyProtection="1">
      <alignment/>
      <protection/>
    </xf>
    <xf numFmtId="0" fontId="14" fillId="0" borderId="0" xfId="0" applyFont="1" applyFill="1" applyAlignment="1">
      <alignment wrapText="1"/>
    </xf>
    <xf numFmtId="0" fontId="10" fillId="33" borderId="11" xfId="0" applyFont="1" applyFill="1" applyBorder="1" applyAlignment="1">
      <alignment horizontal="left" vertical="center" wrapText="1"/>
    </xf>
    <xf numFmtId="3" fontId="2" fillId="0" borderId="11" xfId="0" applyNumberFormat="1" applyFont="1" applyFill="1" applyBorder="1" applyAlignment="1">
      <alignment horizontal="right" vertical="center" wrapText="1"/>
    </xf>
    <xf numFmtId="0" fontId="11" fillId="0" borderId="11" xfId="0" applyFont="1" applyFill="1" applyBorder="1" applyAlignment="1">
      <alignment horizontal="left" vertical="center" wrapText="1"/>
    </xf>
    <xf numFmtId="0" fontId="13" fillId="0" borderId="0" xfId="0" applyNumberFormat="1" applyFont="1" applyFill="1" applyAlignment="1" applyProtection="1">
      <alignment/>
      <protection/>
    </xf>
    <xf numFmtId="0" fontId="13" fillId="0" borderId="0" xfId="0" applyFont="1" applyFill="1" applyAlignment="1">
      <alignment/>
    </xf>
    <xf numFmtId="0" fontId="14" fillId="0" borderId="0" xfId="0" applyNumberFormat="1" applyFont="1" applyFill="1" applyAlignment="1" applyProtection="1">
      <alignment wrapText="1"/>
      <protection/>
    </xf>
    <xf numFmtId="3" fontId="9" fillId="0" borderId="11" xfId="0" applyNumberFormat="1" applyFont="1" applyFill="1" applyBorder="1" applyAlignment="1">
      <alignment horizontal="right" vertical="center" wrapText="1"/>
    </xf>
    <xf numFmtId="0" fontId="10" fillId="33" borderId="11" xfId="0" applyNumberFormat="1" applyFont="1" applyFill="1" applyBorder="1" applyAlignment="1" applyProtection="1">
      <alignment horizontal="center" vertical="center" wrapText="1"/>
      <protection/>
    </xf>
    <xf numFmtId="0" fontId="2" fillId="33" borderId="11" xfId="0" applyFont="1" applyFill="1" applyBorder="1" applyAlignment="1">
      <alignment vertical="center" wrapText="1"/>
    </xf>
    <xf numFmtId="0" fontId="2" fillId="33" borderId="11" xfId="0" applyFont="1" applyFill="1" applyBorder="1" applyAlignment="1">
      <alignment vertical="center"/>
    </xf>
    <xf numFmtId="0" fontId="10" fillId="0" borderId="11" xfId="0" applyFont="1" applyFill="1" applyBorder="1" applyAlignment="1">
      <alignment horizontal="justify" vertical="center" wrapText="1"/>
    </xf>
    <xf numFmtId="0" fontId="11" fillId="0" borderId="11"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18" fillId="0" borderId="11" xfId="0" applyFont="1" applyFill="1" applyBorder="1" applyAlignment="1">
      <alignment horizontal="left" vertical="center" wrapText="1"/>
    </xf>
    <xf numFmtId="3" fontId="2" fillId="0" borderId="0" xfId="0" applyNumberFormat="1" applyFont="1" applyFill="1" applyAlignment="1" applyProtection="1">
      <alignment/>
      <protection/>
    </xf>
    <xf numFmtId="0" fontId="2" fillId="0" borderId="11" xfId="0" applyFont="1" applyFill="1" applyBorder="1" applyAlignment="1">
      <alignment vertical="center"/>
    </xf>
    <xf numFmtId="0" fontId="2" fillId="0" borderId="11" xfId="0" applyFont="1" applyFill="1" applyBorder="1" applyAlignment="1">
      <alignment vertical="center" wrapText="1"/>
    </xf>
    <xf numFmtId="3" fontId="3" fillId="0" borderId="0" xfId="0" applyNumberFormat="1" applyFont="1" applyFill="1" applyAlignment="1" applyProtection="1">
      <alignment wrapText="1"/>
      <protection/>
    </xf>
    <xf numFmtId="3" fontId="3" fillId="34" borderId="0" xfId="0" applyNumberFormat="1" applyFont="1" applyFill="1" applyAlignment="1" applyProtection="1">
      <alignment wrapText="1"/>
      <protection/>
    </xf>
    <xf numFmtId="0" fontId="6" fillId="0" borderId="0" xfId="0" applyFont="1" applyAlignment="1">
      <alignment horizontal="left" vertical="center"/>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17" fillId="0" borderId="12" xfId="0" applyFont="1" applyFill="1" applyBorder="1" applyAlignment="1">
      <alignment horizontal="left" wrapText="1"/>
    </xf>
    <xf numFmtId="0" fontId="17" fillId="0"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122"/>
  <sheetViews>
    <sheetView tabSelected="1" view="pageBreakPreview" zoomScale="60" zoomScalePageLayoutView="0" workbookViewId="0" topLeftCell="A1">
      <selection activeCell="H3" sqref="H3"/>
    </sheetView>
  </sheetViews>
  <sheetFormatPr defaultColWidth="7.875" defaultRowHeight="12.75"/>
  <cols>
    <col min="1" max="1" width="12.625" style="1" customWidth="1"/>
    <col min="2" max="2" width="81.75390625" style="1" customWidth="1"/>
    <col min="3" max="3" width="14.75390625" style="1" bestFit="1" customWidth="1"/>
    <col min="4" max="4" width="17.75390625" style="1" bestFit="1" customWidth="1"/>
    <col min="5" max="5" width="13.375" style="1" bestFit="1" customWidth="1"/>
    <col min="6" max="6" width="15.75390625" style="1" customWidth="1"/>
    <col min="7" max="7" width="7.875" style="1" customWidth="1"/>
    <col min="8" max="8" width="14.25390625" style="1" customWidth="1"/>
    <col min="9" max="9" width="12.375" style="1" customWidth="1"/>
    <col min="10" max="11" width="7.875" style="1" customWidth="1"/>
    <col min="12" max="243" width="7.875" style="2" customWidth="1"/>
    <col min="244" max="252" width="7.875" style="1" customWidth="1"/>
    <col min="253" max="16384" width="7.875" style="2" customWidth="1"/>
  </cols>
  <sheetData>
    <row r="1" spans="3:12" ht="99" customHeight="1">
      <c r="C1" s="57" t="s">
        <v>116</v>
      </c>
      <c r="D1" s="57"/>
      <c r="E1" s="57"/>
      <c r="F1" s="57"/>
      <c r="L1" s="1"/>
    </row>
    <row r="2" spans="3:12" ht="16.5" customHeight="1">
      <c r="C2" s="3"/>
      <c r="D2" s="58"/>
      <c r="E2" s="58"/>
      <c r="F2" s="58"/>
      <c r="L2" s="1"/>
    </row>
    <row r="3" spans="1:6" ht="36" customHeight="1">
      <c r="A3" s="59" t="s">
        <v>107</v>
      </c>
      <c r="B3" s="60"/>
      <c r="C3" s="60"/>
      <c r="D3" s="60"/>
      <c r="E3" s="60"/>
      <c r="F3" s="60"/>
    </row>
    <row r="4" spans="1:6" ht="24" customHeight="1">
      <c r="A4" s="61">
        <v>20535000000</v>
      </c>
      <c r="B4" s="61"/>
      <c r="C4" s="30"/>
      <c r="D4" s="30"/>
      <c r="E4" s="30"/>
      <c r="F4" s="30"/>
    </row>
    <row r="5" spans="1:6" ht="12" customHeight="1">
      <c r="A5" s="1" t="s">
        <v>52</v>
      </c>
      <c r="B5" s="4"/>
      <c r="C5" s="4"/>
      <c r="D5" s="4"/>
      <c r="E5" s="5"/>
      <c r="F5" s="5" t="s">
        <v>0</v>
      </c>
    </row>
    <row r="6" spans="1:6" ht="44.25" customHeight="1">
      <c r="A6" s="62" t="s">
        <v>1</v>
      </c>
      <c r="B6" s="62" t="s">
        <v>2</v>
      </c>
      <c r="C6" s="62" t="s">
        <v>3</v>
      </c>
      <c r="D6" s="62" t="s">
        <v>4</v>
      </c>
      <c r="E6" s="62" t="s">
        <v>5</v>
      </c>
      <c r="F6" s="62"/>
    </row>
    <row r="7" spans="1:6" ht="52.5" customHeight="1">
      <c r="A7" s="62"/>
      <c r="B7" s="62"/>
      <c r="C7" s="62"/>
      <c r="D7" s="62"/>
      <c r="E7" s="6" t="s">
        <v>6</v>
      </c>
      <c r="F7" s="6" t="s">
        <v>7</v>
      </c>
    </row>
    <row r="8" spans="1:6" ht="15.75">
      <c r="A8" s="6">
        <v>1</v>
      </c>
      <c r="B8" s="6">
        <v>2</v>
      </c>
      <c r="C8" s="6">
        <v>3</v>
      </c>
      <c r="D8" s="6">
        <v>4</v>
      </c>
      <c r="E8" s="6">
        <v>5</v>
      </c>
      <c r="F8" s="6">
        <v>6</v>
      </c>
    </row>
    <row r="9" spans="1:6" ht="33" customHeight="1">
      <c r="A9" s="20">
        <v>10000000</v>
      </c>
      <c r="B9" s="19" t="s">
        <v>8</v>
      </c>
      <c r="C9" s="31">
        <f>D9+E9</f>
        <v>189033126</v>
      </c>
      <c r="D9" s="31">
        <f>D10+D18+D24+D30</f>
        <v>188860326</v>
      </c>
      <c r="E9" s="31">
        <f>E50</f>
        <v>172800</v>
      </c>
      <c r="F9" s="31"/>
    </row>
    <row r="10" spans="1:252" s="39" customFormat="1" ht="40.5" customHeight="1">
      <c r="A10" s="20">
        <v>11000000</v>
      </c>
      <c r="B10" s="37" t="s">
        <v>14</v>
      </c>
      <c r="C10" s="31">
        <f aca="true" t="shared" si="0" ref="C10:C74">D10+E10</f>
        <v>117768196</v>
      </c>
      <c r="D10" s="32">
        <f>D11+D16</f>
        <v>117768196</v>
      </c>
      <c r="E10" s="31"/>
      <c r="F10" s="31"/>
      <c r="G10" s="38"/>
      <c r="H10" s="38"/>
      <c r="I10" s="38"/>
      <c r="J10" s="38"/>
      <c r="K10" s="38"/>
      <c r="IJ10" s="38"/>
      <c r="IK10" s="38"/>
      <c r="IL10" s="38"/>
      <c r="IM10" s="38"/>
      <c r="IN10" s="38"/>
      <c r="IO10" s="38"/>
      <c r="IP10" s="38"/>
      <c r="IQ10" s="38"/>
      <c r="IR10" s="38"/>
    </row>
    <row r="11" spans="1:252" s="39" customFormat="1" ht="33.75" customHeight="1">
      <c r="A11" s="20">
        <v>11010000</v>
      </c>
      <c r="B11" s="37" t="s">
        <v>15</v>
      </c>
      <c r="C11" s="31">
        <f t="shared" si="0"/>
        <v>117315301</v>
      </c>
      <c r="D11" s="32">
        <f>SUM(D12:D15)</f>
        <v>117315301</v>
      </c>
      <c r="E11" s="31"/>
      <c r="F11" s="31"/>
      <c r="G11" s="38"/>
      <c r="H11" s="38"/>
      <c r="I11" s="38"/>
      <c r="J11" s="38"/>
      <c r="K11" s="38"/>
      <c r="IJ11" s="38"/>
      <c r="IK11" s="38"/>
      <c r="IL11" s="38"/>
      <c r="IM11" s="38"/>
      <c r="IN11" s="38"/>
      <c r="IO11" s="38"/>
      <c r="IP11" s="38"/>
      <c r="IQ11" s="38"/>
      <c r="IR11" s="38"/>
    </row>
    <row r="12" spans="1:6" ht="45" customHeight="1">
      <c r="A12" s="21">
        <v>11010100</v>
      </c>
      <c r="B12" s="45" t="s">
        <v>16</v>
      </c>
      <c r="C12" s="31">
        <f t="shared" si="0"/>
        <v>84602000</v>
      </c>
      <c r="D12" s="26">
        <f>79649000+3500000+600000+853000</f>
        <v>84602000</v>
      </c>
      <c r="E12" s="25"/>
      <c r="F12" s="25"/>
    </row>
    <row r="13" spans="1:6" ht="65.25" customHeight="1">
      <c r="A13" s="21">
        <v>11010200</v>
      </c>
      <c r="B13" s="45" t="s">
        <v>17</v>
      </c>
      <c r="C13" s="31">
        <f t="shared" si="0"/>
        <v>5960000</v>
      </c>
      <c r="D13" s="26">
        <v>5960000</v>
      </c>
      <c r="E13" s="25"/>
      <c r="F13" s="25"/>
    </row>
    <row r="14" spans="1:6" ht="40.5" customHeight="1">
      <c r="A14" s="21">
        <v>11010400</v>
      </c>
      <c r="B14" s="45" t="s">
        <v>18</v>
      </c>
      <c r="C14" s="31">
        <f t="shared" si="0"/>
        <v>25753301</v>
      </c>
      <c r="D14" s="26">
        <f>21730900+1040950-7500+527605+200000+2005566+255780</f>
        <v>25753301</v>
      </c>
      <c r="E14" s="25"/>
      <c r="F14" s="25"/>
    </row>
    <row r="15" spans="1:6" ht="39" customHeight="1">
      <c r="A15" s="21">
        <v>11010500</v>
      </c>
      <c r="B15" s="45" t="s">
        <v>19</v>
      </c>
      <c r="C15" s="31">
        <f t="shared" si="0"/>
        <v>1000000</v>
      </c>
      <c r="D15" s="26">
        <v>1000000</v>
      </c>
      <c r="E15" s="25"/>
      <c r="F15" s="25"/>
    </row>
    <row r="16" spans="1:252" s="34" customFormat="1" ht="31.5" customHeight="1">
      <c r="A16" s="20">
        <v>11020000</v>
      </c>
      <c r="B16" s="37" t="s">
        <v>20</v>
      </c>
      <c r="C16" s="31">
        <f t="shared" si="0"/>
        <v>452895</v>
      </c>
      <c r="D16" s="32">
        <f>D17</f>
        <v>452895</v>
      </c>
      <c r="E16" s="32"/>
      <c r="F16" s="32"/>
      <c r="G16" s="40"/>
      <c r="H16" s="40"/>
      <c r="I16" s="40"/>
      <c r="J16" s="40"/>
      <c r="K16" s="40"/>
      <c r="IJ16" s="40"/>
      <c r="IK16" s="40"/>
      <c r="IL16" s="40"/>
      <c r="IM16" s="40"/>
      <c r="IN16" s="40"/>
      <c r="IO16" s="40"/>
      <c r="IP16" s="40"/>
      <c r="IQ16" s="40"/>
      <c r="IR16" s="40"/>
    </row>
    <row r="17" spans="1:252" s="8" customFormat="1" ht="42.75" customHeight="1">
      <c r="A17" s="21">
        <v>11020200</v>
      </c>
      <c r="B17" s="14" t="s">
        <v>21</v>
      </c>
      <c r="C17" s="31">
        <f t="shared" si="0"/>
        <v>452895</v>
      </c>
      <c r="D17" s="26">
        <f>300000+152895</f>
        <v>452895</v>
      </c>
      <c r="E17" s="26"/>
      <c r="F17" s="26"/>
      <c r="G17" s="7"/>
      <c r="H17" s="7"/>
      <c r="I17" s="7"/>
      <c r="J17" s="7"/>
      <c r="K17" s="7"/>
      <c r="IJ17" s="7"/>
      <c r="IK17" s="7"/>
      <c r="IL17" s="7"/>
      <c r="IM17" s="7"/>
      <c r="IN17" s="7"/>
      <c r="IO17" s="7"/>
      <c r="IP17" s="7"/>
      <c r="IQ17" s="7"/>
      <c r="IR17" s="7"/>
    </row>
    <row r="18" spans="1:252" s="34" customFormat="1" ht="42.75" customHeight="1">
      <c r="A18" s="20">
        <v>13000000</v>
      </c>
      <c r="B18" s="37" t="s">
        <v>91</v>
      </c>
      <c r="C18" s="31">
        <f t="shared" si="0"/>
        <v>2658280</v>
      </c>
      <c r="D18" s="32">
        <f>D19+D22</f>
        <v>2658280</v>
      </c>
      <c r="E18" s="32"/>
      <c r="F18" s="32"/>
      <c r="G18" s="40"/>
      <c r="H18" s="40"/>
      <c r="I18" s="40"/>
      <c r="J18" s="40"/>
      <c r="K18" s="40"/>
      <c r="IJ18" s="40"/>
      <c r="IK18" s="40"/>
      <c r="IL18" s="40"/>
      <c r="IM18" s="40"/>
      <c r="IN18" s="40"/>
      <c r="IO18" s="40"/>
      <c r="IP18" s="40"/>
      <c r="IQ18" s="40"/>
      <c r="IR18" s="40"/>
    </row>
    <row r="19" spans="1:252" s="34" customFormat="1" ht="42.75" customHeight="1">
      <c r="A19" s="20">
        <v>13010000</v>
      </c>
      <c r="B19" s="37" t="s">
        <v>49</v>
      </c>
      <c r="C19" s="31">
        <f t="shared" si="0"/>
        <v>2635980</v>
      </c>
      <c r="D19" s="32">
        <f>D20+D21</f>
        <v>2635980</v>
      </c>
      <c r="E19" s="32"/>
      <c r="F19" s="32"/>
      <c r="G19" s="40"/>
      <c r="H19" s="40"/>
      <c r="I19" s="40"/>
      <c r="J19" s="40"/>
      <c r="K19" s="40"/>
      <c r="IJ19" s="40"/>
      <c r="IK19" s="40"/>
      <c r="IL19" s="40"/>
      <c r="IM19" s="40"/>
      <c r="IN19" s="40"/>
      <c r="IO19" s="40"/>
      <c r="IP19" s="40"/>
      <c r="IQ19" s="40"/>
      <c r="IR19" s="40"/>
    </row>
    <row r="20" spans="1:252" s="8" customFormat="1" ht="42.75" customHeight="1">
      <c r="A20" s="21">
        <v>13010100</v>
      </c>
      <c r="B20" s="45" t="s">
        <v>50</v>
      </c>
      <c r="C20" s="31">
        <f t="shared" si="0"/>
        <v>357480</v>
      </c>
      <c r="D20" s="26">
        <f>485900-102000-26420</f>
        <v>357480</v>
      </c>
      <c r="E20" s="26"/>
      <c r="F20" s="26"/>
      <c r="G20" s="7"/>
      <c r="H20" s="7"/>
      <c r="I20" s="7"/>
      <c r="J20" s="7"/>
      <c r="K20" s="7"/>
      <c r="IJ20" s="7"/>
      <c r="IK20" s="7"/>
      <c r="IL20" s="7"/>
      <c r="IM20" s="7"/>
      <c r="IN20" s="7"/>
      <c r="IO20" s="7"/>
      <c r="IP20" s="7"/>
      <c r="IQ20" s="7"/>
      <c r="IR20" s="7"/>
    </row>
    <row r="21" spans="1:252" s="8" customFormat="1" ht="64.5" customHeight="1">
      <c r="A21" s="21">
        <v>13010200</v>
      </c>
      <c r="B21" s="45" t="s">
        <v>58</v>
      </c>
      <c r="C21" s="31">
        <f t="shared" si="0"/>
        <v>2278500</v>
      </c>
      <c r="D21" s="26">
        <f>1776500+102000+373580+26420</f>
        <v>2278500</v>
      </c>
      <c r="E21" s="26"/>
      <c r="F21" s="26"/>
      <c r="G21" s="7"/>
      <c r="H21" s="7"/>
      <c r="I21" s="7"/>
      <c r="J21" s="7"/>
      <c r="K21" s="7"/>
      <c r="IJ21" s="7"/>
      <c r="IK21" s="7"/>
      <c r="IL21" s="7"/>
      <c r="IM21" s="7"/>
      <c r="IN21" s="7"/>
      <c r="IO21" s="7"/>
      <c r="IP21" s="7"/>
      <c r="IQ21" s="7"/>
      <c r="IR21" s="7"/>
    </row>
    <row r="22" spans="1:252" s="34" customFormat="1" ht="42.75" customHeight="1">
      <c r="A22" s="20">
        <v>13030000</v>
      </c>
      <c r="B22" s="37" t="s">
        <v>59</v>
      </c>
      <c r="C22" s="31">
        <f t="shared" si="0"/>
        <v>22300</v>
      </c>
      <c r="D22" s="32">
        <f>D23</f>
        <v>22300</v>
      </c>
      <c r="E22" s="32"/>
      <c r="F22" s="32"/>
      <c r="G22" s="40"/>
      <c r="H22" s="40"/>
      <c r="I22" s="40"/>
      <c r="J22" s="40"/>
      <c r="K22" s="40"/>
      <c r="IJ22" s="40"/>
      <c r="IK22" s="40"/>
      <c r="IL22" s="40"/>
      <c r="IM22" s="40"/>
      <c r="IN22" s="40"/>
      <c r="IO22" s="40"/>
      <c r="IP22" s="40"/>
      <c r="IQ22" s="40"/>
      <c r="IR22" s="40"/>
    </row>
    <row r="23" spans="1:252" s="8" customFormat="1" ht="42.75" customHeight="1">
      <c r="A23" s="21">
        <v>13030100</v>
      </c>
      <c r="B23" s="45" t="s">
        <v>60</v>
      </c>
      <c r="C23" s="31">
        <f t="shared" si="0"/>
        <v>22300</v>
      </c>
      <c r="D23" s="36">
        <v>22300</v>
      </c>
      <c r="E23" s="26"/>
      <c r="F23" s="26"/>
      <c r="G23" s="7"/>
      <c r="H23" s="7"/>
      <c r="I23" s="7"/>
      <c r="J23" s="7"/>
      <c r="K23" s="7"/>
      <c r="IJ23" s="7"/>
      <c r="IK23" s="7"/>
      <c r="IL23" s="7"/>
      <c r="IM23" s="7"/>
      <c r="IN23" s="7"/>
      <c r="IO23" s="7"/>
      <c r="IP23" s="7"/>
      <c r="IQ23" s="7"/>
      <c r="IR23" s="7"/>
    </row>
    <row r="24" spans="1:252" s="34" customFormat="1" ht="42.75" customHeight="1">
      <c r="A24" s="20">
        <v>14000000</v>
      </c>
      <c r="B24" s="37" t="s">
        <v>92</v>
      </c>
      <c r="C24" s="31">
        <f t="shared" si="0"/>
        <v>7926940</v>
      </c>
      <c r="D24" s="41">
        <f>D25+D27+D29</f>
        <v>7926940</v>
      </c>
      <c r="E24" s="32"/>
      <c r="F24" s="32"/>
      <c r="G24" s="40"/>
      <c r="H24" s="40"/>
      <c r="I24" s="40"/>
      <c r="J24" s="40"/>
      <c r="K24" s="40"/>
      <c r="IJ24" s="40"/>
      <c r="IK24" s="40"/>
      <c r="IL24" s="40"/>
      <c r="IM24" s="40"/>
      <c r="IN24" s="40"/>
      <c r="IO24" s="40"/>
      <c r="IP24" s="40"/>
      <c r="IQ24" s="40"/>
      <c r="IR24" s="40"/>
    </row>
    <row r="25" spans="1:252" s="34" customFormat="1" ht="42.75" customHeight="1">
      <c r="A25" s="20">
        <v>14020000</v>
      </c>
      <c r="B25" s="37" t="s">
        <v>61</v>
      </c>
      <c r="C25" s="31">
        <f t="shared" si="0"/>
        <v>887680</v>
      </c>
      <c r="D25" s="32">
        <f>D26</f>
        <v>887680</v>
      </c>
      <c r="E25" s="32"/>
      <c r="F25" s="32"/>
      <c r="G25" s="40"/>
      <c r="H25" s="40"/>
      <c r="I25" s="40"/>
      <c r="J25" s="40"/>
      <c r="K25" s="40"/>
      <c r="IJ25" s="40"/>
      <c r="IK25" s="40"/>
      <c r="IL25" s="40"/>
      <c r="IM25" s="40"/>
      <c r="IN25" s="40"/>
      <c r="IO25" s="40"/>
      <c r="IP25" s="40"/>
      <c r="IQ25" s="40"/>
      <c r="IR25" s="40"/>
    </row>
    <row r="26" spans="1:252" s="8" customFormat="1" ht="42.75" customHeight="1">
      <c r="A26" s="21">
        <v>14021900</v>
      </c>
      <c r="B26" s="14" t="s">
        <v>62</v>
      </c>
      <c r="C26" s="31">
        <f t="shared" si="0"/>
        <v>887680</v>
      </c>
      <c r="D26" s="26">
        <f>431915+455765</f>
        <v>887680</v>
      </c>
      <c r="E26" s="26"/>
      <c r="F26" s="26"/>
      <c r="G26" s="7"/>
      <c r="H26" s="7"/>
      <c r="I26" s="7"/>
      <c r="J26" s="7"/>
      <c r="K26" s="7"/>
      <c r="IJ26" s="7"/>
      <c r="IK26" s="7"/>
      <c r="IL26" s="7"/>
      <c r="IM26" s="7"/>
      <c r="IN26" s="7"/>
      <c r="IO26" s="7"/>
      <c r="IP26" s="7"/>
      <c r="IQ26" s="7"/>
      <c r="IR26" s="7"/>
    </row>
    <row r="27" spans="1:252" s="34" customFormat="1" ht="42.75" customHeight="1">
      <c r="A27" s="20">
        <v>14030000</v>
      </c>
      <c r="B27" s="37" t="s">
        <v>63</v>
      </c>
      <c r="C27" s="31">
        <f t="shared" si="0"/>
        <v>2935760</v>
      </c>
      <c r="D27" s="32">
        <f>D28</f>
        <v>2935760</v>
      </c>
      <c r="E27" s="32"/>
      <c r="F27" s="32"/>
      <c r="G27" s="40"/>
      <c r="H27" s="40"/>
      <c r="I27" s="40"/>
      <c r="J27" s="40"/>
      <c r="K27" s="40"/>
      <c r="IJ27" s="40"/>
      <c r="IK27" s="40"/>
      <c r="IL27" s="40"/>
      <c r="IM27" s="40"/>
      <c r="IN27" s="40"/>
      <c r="IO27" s="40"/>
      <c r="IP27" s="40"/>
      <c r="IQ27" s="40"/>
      <c r="IR27" s="40"/>
    </row>
    <row r="28" spans="1:252" s="8" customFormat="1" ht="37.5" customHeight="1">
      <c r="A28" s="21">
        <v>14031900</v>
      </c>
      <c r="B28" s="14" t="s">
        <v>62</v>
      </c>
      <c r="C28" s="31">
        <f t="shared" si="0"/>
        <v>2935760</v>
      </c>
      <c r="D28" s="26">
        <f>1466875+1468885</f>
        <v>2935760</v>
      </c>
      <c r="E28" s="26"/>
      <c r="F28" s="26"/>
      <c r="G28" s="7"/>
      <c r="H28" s="7"/>
      <c r="I28" s="7"/>
      <c r="J28" s="7"/>
      <c r="K28" s="7"/>
      <c r="IJ28" s="7"/>
      <c r="IK28" s="7"/>
      <c r="IL28" s="7"/>
      <c r="IM28" s="7"/>
      <c r="IN28" s="7"/>
      <c r="IO28" s="7"/>
      <c r="IP28" s="7"/>
      <c r="IQ28" s="7"/>
      <c r="IR28" s="7"/>
    </row>
    <row r="29" spans="1:252" s="8" customFormat="1" ht="42.75" customHeight="1">
      <c r="A29" s="21">
        <v>14040000</v>
      </c>
      <c r="B29" s="14" t="s">
        <v>64</v>
      </c>
      <c r="C29" s="31">
        <f t="shared" si="0"/>
        <v>4103500</v>
      </c>
      <c r="D29" s="26">
        <v>4103500</v>
      </c>
      <c r="E29" s="26"/>
      <c r="F29" s="26"/>
      <c r="G29" s="7"/>
      <c r="H29" s="7"/>
      <c r="I29" s="7"/>
      <c r="J29" s="7"/>
      <c r="K29" s="7"/>
      <c r="IJ29" s="7"/>
      <c r="IK29" s="7"/>
      <c r="IL29" s="7"/>
      <c r="IM29" s="7"/>
      <c r="IN29" s="7"/>
      <c r="IO29" s="7"/>
      <c r="IP29" s="7"/>
      <c r="IQ29" s="7"/>
      <c r="IR29" s="7"/>
    </row>
    <row r="30" spans="1:252" s="34" customFormat="1" ht="42.75" customHeight="1">
      <c r="A30" s="20">
        <v>18000000</v>
      </c>
      <c r="B30" s="37" t="s">
        <v>93</v>
      </c>
      <c r="C30" s="31">
        <f t="shared" si="0"/>
        <v>60506910</v>
      </c>
      <c r="D30" s="32">
        <f>D31+D42+D44+D46</f>
        <v>60506910</v>
      </c>
      <c r="E30" s="32"/>
      <c r="F30" s="32"/>
      <c r="G30" s="40"/>
      <c r="H30" s="40"/>
      <c r="I30" s="40"/>
      <c r="J30" s="40"/>
      <c r="K30" s="40"/>
      <c r="IJ30" s="40"/>
      <c r="IK30" s="40"/>
      <c r="IL30" s="40"/>
      <c r="IM30" s="40"/>
      <c r="IN30" s="40"/>
      <c r="IO30" s="40"/>
      <c r="IP30" s="40"/>
      <c r="IQ30" s="40"/>
      <c r="IR30" s="40"/>
    </row>
    <row r="31" spans="1:252" s="34" customFormat="1" ht="42.75" customHeight="1">
      <c r="A31" s="20">
        <v>18010000</v>
      </c>
      <c r="B31" s="37" t="s">
        <v>65</v>
      </c>
      <c r="C31" s="31">
        <f t="shared" si="0"/>
        <v>28109925</v>
      </c>
      <c r="D31" s="32">
        <f>SUM(D32:D41)</f>
        <v>28109925</v>
      </c>
      <c r="E31" s="32"/>
      <c r="F31" s="32"/>
      <c r="G31" s="40"/>
      <c r="H31" s="40"/>
      <c r="I31" s="40"/>
      <c r="J31" s="40"/>
      <c r="K31" s="40"/>
      <c r="IJ31" s="40"/>
      <c r="IK31" s="40"/>
      <c r="IL31" s="40"/>
      <c r="IM31" s="40"/>
      <c r="IN31" s="40"/>
      <c r="IO31" s="40"/>
      <c r="IP31" s="40"/>
      <c r="IQ31" s="40"/>
      <c r="IR31" s="40"/>
    </row>
    <row r="32" spans="1:252" s="8" customFormat="1" ht="42.75" customHeight="1">
      <c r="A32" s="21">
        <v>18010100</v>
      </c>
      <c r="B32" s="45" t="s">
        <v>66</v>
      </c>
      <c r="C32" s="31">
        <f t="shared" si="0"/>
        <v>64700</v>
      </c>
      <c r="D32" s="26">
        <f>54300+10400</f>
        <v>64700</v>
      </c>
      <c r="E32" s="26"/>
      <c r="F32" s="26"/>
      <c r="G32" s="7"/>
      <c r="H32" s="7"/>
      <c r="I32" s="7"/>
      <c r="J32" s="7"/>
      <c r="K32" s="7"/>
      <c r="IJ32" s="7"/>
      <c r="IK32" s="7"/>
      <c r="IL32" s="7"/>
      <c r="IM32" s="7"/>
      <c r="IN32" s="7"/>
      <c r="IO32" s="7"/>
      <c r="IP32" s="7"/>
      <c r="IQ32" s="7"/>
      <c r="IR32" s="7"/>
    </row>
    <row r="33" spans="1:252" s="8" customFormat="1" ht="42.75" customHeight="1">
      <c r="A33" s="21">
        <v>18010200</v>
      </c>
      <c r="B33" s="45" t="s">
        <v>67</v>
      </c>
      <c r="C33" s="31">
        <f t="shared" si="0"/>
        <v>186450</v>
      </c>
      <c r="D33" s="26">
        <f>424550-249100+11000</f>
        <v>186450</v>
      </c>
      <c r="E33" s="26"/>
      <c r="F33" s="26"/>
      <c r="G33" s="7"/>
      <c r="H33" s="7"/>
      <c r="I33" s="7"/>
      <c r="J33" s="7"/>
      <c r="K33" s="7"/>
      <c r="IJ33" s="7"/>
      <c r="IK33" s="7"/>
      <c r="IL33" s="7"/>
      <c r="IM33" s="7"/>
      <c r="IN33" s="7"/>
      <c r="IO33" s="7"/>
      <c r="IP33" s="7"/>
      <c r="IQ33" s="7"/>
      <c r="IR33" s="7"/>
    </row>
    <row r="34" spans="1:252" s="8" customFormat="1" ht="42.75" customHeight="1">
      <c r="A34" s="21">
        <v>18010300</v>
      </c>
      <c r="B34" s="45" t="s">
        <v>68</v>
      </c>
      <c r="C34" s="31">
        <f t="shared" si="0"/>
        <v>433950</v>
      </c>
      <c r="D34" s="26">
        <f>392250+12900+28800</f>
        <v>433950</v>
      </c>
      <c r="E34" s="26"/>
      <c r="F34" s="26"/>
      <c r="G34" s="7"/>
      <c r="H34" s="7"/>
      <c r="I34" s="7"/>
      <c r="J34" s="7"/>
      <c r="K34" s="7"/>
      <c r="IJ34" s="7"/>
      <c r="IK34" s="7"/>
      <c r="IL34" s="7"/>
      <c r="IM34" s="7"/>
      <c r="IN34" s="7"/>
      <c r="IO34" s="7"/>
      <c r="IP34" s="7"/>
      <c r="IQ34" s="7"/>
      <c r="IR34" s="7"/>
    </row>
    <row r="35" spans="1:252" s="8" customFormat="1" ht="42.75" customHeight="1">
      <c r="A35" s="21">
        <v>18010400</v>
      </c>
      <c r="B35" s="45" t="s">
        <v>69</v>
      </c>
      <c r="C35" s="31">
        <f t="shared" si="0"/>
        <v>2656800</v>
      </c>
      <c r="D35" s="26">
        <f>2281000+249100+126700</f>
        <v>2656800</v>
      </c>
      <c r="E35" s="26"/>
      <c r="F35" s="26"/>
      <c r="G35" s="7"/>
      <c r="H35" s="7"/>
      <c r="I35" s="7"/>
      <c r="J35" s="7"/>
      <c r="K35" s="7"/>
      <c r="IJ35" s="7"/>
      <c r="IK35" s="7"/>
      <c r="IL35" s="7"/>
      <c r="IM35" s="7"/>
      <c r="IN35" s="7"/>
      <c r="IO35" s="7"/>
      <c r="IP35" s="7"/>
      <c r="IQ35" s="7"/>
      <c r="IR35" s="7"/>
    </row>
    <row r="36" spans="1:252" s="8" customFormat="1" ht="42.75" customHeight="1">
      <c r="A36" s="21">
        <v>18010500</v>
      </c>
      <c r="B36" s="14" t="s">
        <v>70</v>
      </c>
      <c r="C36" s="31">
        <f t="shared" si="0"/>
        <v>7368415</v>
      </c>
      <c r="D36" s="26">
        <f>8541300-1172885</f>
        <v>7368415</v>
      </c>
      <c r="E36" s="26"/>
      <c r="F36" s="26"/>
      <c r="G36" s="7"/>
      <c r="H36" s="7"/>
      <c r="I36" s="7"/>
      <c r="J36" s="7"/>
      <c r="K36" s="7"/>
      <c r="IJ36" s="7"/>
      <c r="IK36" s="7"/>
      <c r="IL36" s="7"/>
      <c r="IM36" s="7"/>
      <c r="IN36" s="7"/>
      <c r="IO36" s="7"/>
      <c r="IP36" s="7"/>
      <c r="IQ36" s="7"/>
      <c r="IR36" s="7"/>
    </row>
    <row r="37" spans="1:252" s="8" customFormat="1" ht="42.75" customHeight="1">
      <c r="A37" s="21">
        <v>18010600</v>
      </c>
      <c r="B37" s="14" t="s">
        <v>71</v>
      </c>
      <c r="C37" s="31">
        <f t="shared" si="0"/>
        <v>12086600</v>
      </c>
      <c r="D37" s="26">
        <v>12086600</v>
      </c>
      <c r="E37" s="26"/>
      <c r="F37" s="26"/>
      <c r="G37" s="7"/>
      <c r="H37" s="7"/>
      <c r="I37" s="7"/>
      <c r="J37" s="7"/>
      <c r="K37" s="7"/>
      <c r="IJ37" s="7"/>
      <c r="IK37" s="7"/>
      <c r="IL37" s="7"/>
      <c r="IM37" s="7"/>
      <c r="IN37" s="7"/>
      <c r="IO37" s="7"/>
      <c r="IP37" s="7"/>
      <c r="IQ37" s="7"/>
      <c r="IR37" s="7"/>
    </row>
    <row r="38" spans="1:252" s="8" customFormat="1" ht="42.75" customHeight="1">
      <c r="A38" s="21">
        <v>18010700</v>
      </c>
      <c r="B38" s="14" t="s">
        <v>72</v>
      </c>
      <c r="C38" s="31">
        <f t="shared" si="0"/>
        <v>3197850</v>
      </c>
      <c r="D38" s="26">
        <f>2772150+425700</f>
        <v>3197850</v>
      </c>
      <c r="E38" s="26"/>
      <c r="F38" s="26"/>
      <c r="G38" s="7"/>
      <c r="H38" s="7"/>
      <c r="I38" s="7"/>
      <c r="J38" s="7"/>
      <c r="K38" s="7"/>
      <c r="IJ38" s="7"/>
      <c r="IK38" s="7"/>
      <c r="IL38" s="7"/>
      <c r="IM38" s="7"/>
      <c r="IN38" s="7"/>
      <c r="IO38" s="7"/>
      <c r="IP38" s="7"/>
      <c r="IQ38" s="7"/>
      <c r="IR38" s="7"/>
    </row>
    <row r="39" spans="1:252" s="8" customFormat="1" ht="42.75" customHeight="1">
      <c r="A39" s="21">
        <v>18010900</v>
      </c>
      <c r="B39" s="14" t="s">
        <v>73</v>
      </c>
      <c r="C39" s="31">
        <f t="shared" si="0"/>
        <v>1888150</v>
      </c>
      <c r="D39" s="26">
        <f>2088150-200000</f>
        <v>1888150</v>
      </c>
      <c r="E39" s="26"/>
      <c r="F39" s="26"/>
      <c r="G39" s="7"/>
      <c r="H39" s="7"/>
      <c r="I39" s="7"/>
      <c r="J39" s="7"/>
      <c r="K39" s="7"/>
      <c r="IJ39" s="7"/>
      <c r="IK39" s="7"/>
      <c r="IL39" s="7"/>
      <c r="IM39" s="7"/>
      <c r="IN39" s="7"/>
      <c r="IO39" s="7"/>
      <c r="IP39" s="7"/>
      <c r="IQ39" s="7"/>
      <c r="IR39" s="7"/>
    </row>
    <row r="40" spans="1:252" s="8" customFormat="1" ht="42.75" customHeight="1">
      <c r="A40" s="21">
        <v>18011000</v>
      </c>
      <c r="B40" s="14" t="s">
        <v>74</v>
      </c>
      <c r="C40" s="31">
        <f t="shared" si="0"/>
        <v>27010</v>
      </c>
      <c r="D40" s="26">
        <v>27010</v>
      </c>
      <c r="E40" s="26"/>
      <c r="F40" s="26"/>
      <c r="G40" s="7"/>
      <c r="H40" s="7"/>
      <c r="I40" s="7"/>
      <c r="J40" s="7"/>
      <c r="K40" s="7"/>
      <c r="IJ40" s="7"/>
      <c r="IK40" s="7"/>
      <c r="IL40" s="7"/>
      <c r="IM40" s="7"/>
      <c r="IN40" s="7"/>
      <c r="IO40" s="7"/>
      <c r="IP40" s="7"/>
      <c r="IQ40" s="7"/>
      <c r="IR40" s="7"/>
    </row>
    <row r="41" spans="1:252" s="8" customFormat="1" ht="42.75" customHeight="1">
      <c r="A41" s="21">
        <v>18011100</v>
      </c>
      <c r="B41" s="14" t="s">
        <v>75</v>
      </c>
      <c r="C41" s="31">
        <f t="shared" si="0"/>
        <v>200000</v>
      </c>
      <c r="D41" s="26">
        <v>200000</v>
      </c>
      <c r="E41" s="26"/>
      <c r="F41" s="26"/>
      <c r="G41" s="7"/>
      <c r="H41" s="7"/>
      <c r="I41" s="7"/>
      <c r="J41" s="7"/>
      <c r="K41" s="7"/>
      <c r="IJ41" s="7"/>
      <c r="IK41" s="7"/>
      <c r="IL41" s="7"/>
      <c r="IM41" s="7"/>
      <c r="IN41" s="7"/>
      <c r="IO41" s="7"/>
      <c r="IP41" s="7"/>
      <c r="IQ41" s="7"/>
      <c r="IR41" s="7"/>
    </row>
    <row r="42" spans="1:252" s="34" customFormat="1" ht="42.75" customHeight="1">
      <c r="A42" s="20">
        <v>18020000</v>
      </c>
      <c r="B42" s="37" t="s">
        <v>86</v>
      </c>
      <c r="C42" s="31">
        <f t="shared" si="0"/>
        <v>63650</v>
      </c>
      <c r="D42" s="32">
        <f>D43</f>
        <v>63650</v>
      </c>
      <c r="E42" s="32"/>
      <c r="F42" s="32"/>
      <c r="G42" s="40"/>
      <c r="H42" s="40"/>
      <c r="I42" s="40"/>
      <c r="J42" s="40"/>
      <c r="K42" s="40"/>
      <c r="IJ42" s="40"/>
      <c r="IK42" s="40"/>
      <c r="IL42" s="40"/>
      <c r="IM42" s="40"/>
      <c r="IN42" s="40"/>
      <c r="IO42" s="40"/>
      <c r="IP42" s="40"/>
      <c r="IQ42" s="40"/>
      <c r="IR42" s="40"/>
    </row>
    <row r="43" spans="1:252" s="8" customFormat="1" ht="42.75" customHeight="1">
      <c r="A43" s="21">
        <v>18020200</v>
      </c>
      <c r="B43" s="45" t="s">
        <v>76</v>
      </c>
      <c r="C43" s="31">
        <f t="shared" si="0"/>
        <v>63650</v>
      </c>
      <c r="D43" s="26">
        <f>76650-13000</f>
        <v>63650</v>
      </c>
      <c r="E43" s="26"/>
      <c r="F43" s="26"/>
      <c r="G43" s="7"/>
      <c r="H43" s="7"/>
      <c r="I43" s="7"/>
      <c r="J43" s="7"/>
      <c r="K43" s="7"/>
      <c r="IJ43" s="7"/>
      <c r="IK43" s="7"/>
      <c r="IL43" s="7"/>
      <c r="IM43" s="7"/>
      <c r="IN43" s="7"/>
      <c r="IO43" s="7"/>
      <c r="IP43" s="7"/>
      <c r="IQ43" s="7"/>
      <c r="IR43" s="7"/>
    </row>
    <row r="44" spans="1:252" s="34" customFormat="1" ht="42.75" customHeight="1">
      <c r="A44" s="20">
        <v>18030000</v>
      </c>
      <c r="B44" s="37" t="s">
        <v>77</v>
      </c>
      <c r="C44" s="31">
        <f t="shared" si="0"/>
        <v>63900</v>
      </c>
      <c r="D44" s="32">
        <f>D45</f>
        <v>63900</v>
      </c>
      <c r="E44" s="32"/>
      <c r="F44" s="32"/>
      <c r="G44" s="40"/>
      <c r="H44" s="40"/>
      <c r="I44" s="40"/>
      <c r="J44" s="40"/>
      <c r="K44" s="40"/>
      <c r="IJ44" s="40"/>
      <c r="IK44" s="40"/>
      <c r="IL44" s="40"/>
      <c r="IM44" s="40"/>
      <c r="IN44" s="40"/>
      <c r="IO44" s="40"/>
      <c r="IP44" s="40"/>
      <c r="IQ44" s="40"/>
      <c r="IR44" s="40"/>
    </row>
    <row r="45" spans="1:252" s="8" customFormat="1" ht="42.75" customHeight="1">
      <c r="A45" s="21">
        <v>18030100</v>
      </c>
      <c r="B45" s="14" t="s">
        <v>78</v>
      </c>
      <c r="C45" s="31">
        <f t="shared" si="0"/>
        <v>63900</v>
      </c>
      <c r="D45" s="26">
        <v>63900</v>
      </c>
      <c r="E45" s="26"/>
      <c r="F45" s="26"/>
      <c r="G45" s="7"/>
      <c r="H45" s="7"/>
      <c r="I45" s="7"/>
      <c r="J45" s="7"/>
      <c r="K45" s="7"/>
      <c r="IJ45" s="7"/>
      <c r="IK45" s="7"/>
      <c r="IL45" s="7"/>
      <c r="IM45" s="7"/>
      <c r="IN45" s="7"/>
      <c r="IO45" s="7"/>
      <c r="IP45" s="7"/>
      <c r="IQ45" s="7"/>
      <c r="IR45" s="7"/>
    </row>
    <row r="46" spans="1:252" s="34" customFormat="1" ht="42.75" customHeight="1">
      <c r="A46" s="20">
        <v>18050000</v>
      </c>
      <c r="B46" s="37" t="s">
        <v>79</v>
      </c>
      <c r="C46" s="31">
        <f t="shared" si="0"/>
        <v>32269435</v>
      </c>
      <c r="D46" s="32">
        <f>SUM(D47:D49)</f>
        <v>32269435</v>
      </c>
      <c r="E46" s="32"/>
      <c r="F46" s="32"/>
      <c r="G46" s="40"/>
      <c r="H46" s="40"/>
      <c r="I46" s="40"/>
      <c r="J46" s="40"/>
      <c r="K46" s="40"/>
      <c r="IJ46" s="40"/>
      <c r="IK46" s="40"/>
      <c r="IL46" s="40"/>
      <c r="IM46" s="40"/>
      <c r="IN46" s="40"/>
      <c r="IO46" s="40"/>
      <c r="IP46" s="40"/>
      <c r="IQ46" s="40"/>
      <c r="IR46" s="40"/>
    </row>
    <row r="47" spans="1:252" s="8" customFormat="1" ht="42.75" customHeight="1">
      <c r="A47" s="21">
        <v>18050300</v>
      </c>
      <c r="B47" s="14" t="s">
        <v>80</v>
      </c>
      <c r="C47" s="31">
        <f t="shared" si="0"/>
        <v>1255450</v>
      </c>
      <c r="D47" s="26">
        <f>1312550-57100</f>
        <v>1255450</v>
      </c>
      <c r="E47" s="26"/>
      <c r="F47" s="26"/>
      <c r="G47" s="7"/>
      <c r="H47" s="7"/>
      <c r="I47" s="7"/>
      <c r="J47" s="7"/>
      <c r="K47" s="7"/>
      <c r="IJ47" s="7"/>
      <c r="IK47" s="7"/>
      <c r="IL47" s="7"/>
      <c r="IM47" s="7"/>
      <c r="IN47" s="7"/>
      <c r="IO47" s="7"/>
      <c r="IP47" s="7"/>
      <c r="IQ47" s="7"/>
      <c r="IR47" s="7"/>
    </row>
    <row r="48" spans="1:252" s="8" customFormat="1" ht="42.75" customHeight="1">
      <c r="A48" s="21">
        <v>18050400</v>
      </c>
      <c r="B48" s="14" t="s">
        <v>81</v>
      </c>
      <c r="C48" s="31">
        <f t="shared" si="0"/>
        <v>11430785</v>
      </c>
      <c r="D48" s="26">
        <f>9993700+207100+57100+1172885</f>
        <v>11430785</v>
      </c>
      <c r="E48" s="26"/>
      <c r="F48" s="26"/>
      <c r="G48" s="7"/>
      <c r="H48" s="7"/>
      <c r="I48" s="7"/>
      <c r="J48" s="7"/>
      <c r="K48" s="7"/>
      <c r="IJ48" s="7"/>
      <c r="IK48" s="7"/>
      <c r="IL48" s="7"/>
      <c r="IM48" s="7"/>
      <c r="IN48" s="7"/>
      <c r="IO48" s="7"/>
      <c r="IP48" s="7"/>
      <c r="IQ48" s="7"/>
      <c r="IR48" s="7"/>
    </row>
    <row r="49" spans="1:252" s="8" customFormat="1" ht="57" customHeight="1">
      <c r="A49" s="21">
        <v>18050500</v>
      </c>
      <c r="B49" s="45" t="s">
        <v>82</v>
      </c>
      <c r="C49" s="31">
        <f t="shared" si="0"/>
        <v>19583200</v>
      </c>
      <c r="D49" s="26">
        <v>19583200</v>
      </c>
      <c r="E49" s="26"/>
      <c r="F49" s="26"/>
      <c r="G49" s="7"/>
      <c r="H49" s="7"/>
      <c r="I49" s="7"/>
      <c r="J49" s="7"/>
      <c r="K49" s="7"/>
      <c r="IJ49" s="7"/>
      <c r="IK49" s="7"/>
      <c r="IL49" s="7"/>
      <c r="IM49" s="7"/>
      <c r="IN49" s="7"/>
      <c r="IO49" s="7"/>
      <c r="IP49" s="7"/>
      <c r="IQ49" s="7"/>
      <c r="IR49" s="7"/>
    </row>
    <row r="50" spans="1:252" s="34" customFormat="1" ht="42.75" customHeight="1">
      <c r="A50" s="20">
        <v>19000000</v>
      </c>
      <c r="B50" s="37" t="s">
        <v>85</v>
      </c>
      <c r="C50" s="31">
        <f t="shared" si="0"/>
        <v>172800</v>
      </c>
      <c r="D50" s="32">
        <f>SUM(D52:D54)</f>
        <v>0</v>
      </c>
      <c r="E50" s="32">
        <f>E51</f>
        <v>172800</v>
      </c>
      <c r="F50" s="32">
        <f>SUM(F52:F54)</f>
        <v>0</v>
      </c>
      <c r="G50" s="40"/>
      <c r="H50" s="40"/>
      <c r="I50" s="40"/>
      <c r="J50" s="40"/>
      <c r="K50" s="40"/>
      <c r="IJ50" s="40"/>
      <c r="IK50" s="40"/>
      <c r="IL50" s="40"/>
      <c r="IM50" s="40"/>
      <c r="IN50" s="40"/>
      <c r="IO50" s="40"/>
      <c r="IP50" s="40"/>
      <c r="IQ50" s="40"/>
      <c r="IR50" s="40"/>
    </row>
    <row r="51" spans="1:252" s="34" customFormat="1" ht="42.75" customHeight="1">
      <c r="A51" s="20">
        <v>19010000</v>
      </c>
      <c r="B51" s="37" t="s">
        <v>87</v>
      </c>
      <c r="C51" s="31">
        <f t="shared" si="0"/>
        <v>172800</v>
      </c>
      <c r="D51" s="32"/>
      <c r="E51" s="32">
        <f>SUM(E52:E54)</f>
        <v>172800</v>
      </c>
      <c r="F51" s="32"/>
      <c r="G51" s="40"/>
      <c r="H51" s="40"/>
      <c r="I51" s="40"/>
      <c r="J51" s="40"/>
      <c r="K51" s="40"/>
      <c r="IJ51" s="40"/>
      <c r="IK51" s="40"/>
      <c r="IL51" s="40"/>
      <c r="IM51" s="40"/>
      <c r="IN51" s="40"/>
      <c r="IO51" s="40"/>
      <c r="IP51" s="40"/>
      <c r="IQ51" s="40"/>
      <c r="IR51" s="40"/>
    </row>
    <row r="52" spans="1:252" s="8" customFormat="1" ht="58.5" customHeight="1">
      <c r="A52" s="21">
        <v>19010100</v>
      </c>
      <c r="B52" s="45" t="s">
        <v>90</v>
      </c>
      <c r="C52" s="31">
        <f t="shared" si="0"/>
        <v>124800</v>
      </c>
      <c r="D52" s="26"/>
      <c r="E52" s="26">
        <v>124800</v>
      </c>
      <c r="F52" s="26"/>
      <c r="G52" s="7"/>
      <c r="H52" s="7"/>
      <c r="I52" s="7"/>
      <c r="J52" s="7"/>
      <c r="K52" s="7"/>
      <c r="IJ52" s="7"/>
      <c r="IK52" s="7"/>
      <c r="IL52" s="7"/>
      <c r="IM52" s="7"/>
      <c r="IN52" s="7"/>
      <c r="IO52" s="7"/>
      <c r="IP52" s="7"/>
      <c r="IQ52" s="7"/>
      <c r="IR52" s="7"/>
    </row>
    <row r="53" spans="1:252" s="8" customFormat="1" ht="42.75" customHeight="1">
      <c r="A53" s="21">
        <v>19010200</v>
      </c>
      <c r="B53" s="45" t="s">
        <v>88</v>
      </c>
      <c r="C53" s="31">
        <f t="shared" si="0"/>
        <v>23000</v>
      </c>
      <c r="D53" s="26"/>
      <c r="E53" s="26">
        <v>23000</v>
      </c>
      <c r="F53" s="26"/>
      <c r="G53" s="7"/>
      <c r="H53" s="7"/>
      <c r="I53" s="7"/>
      <c r="J53" s="7"/>
      <c r="K53" s="7"/>
      <c r="IJ53" s="7"/>
      <c r="IK53" s="7"/>
      <c r="IL53" s="7"/>
      <c r="IM53" s="7"/>
      <c r="IN53" s="7"/>
      <c r="IO53" s="7"/>
      <c r="IP53" s="7"/>
      <c r="IQ53" s="7"/>
      <c r="IR53" s="7"/>
    </row>
    <row r="54" spans="1:252" s="8" customFormat="1" ht="45">
      <c r="A54" s="21">
        <v>19010300</v>
      </c>
      <c r="B54" s="45" t="s">
        <v>89</v>
      </c>
      <c r="C54" s="31">
        <f t="shared" si="0"/>
        <v>25000</v>
      </c>
      <c r="D54" s="26"/>
      <c r="E54" s="26">
        <v>25000</v>
      </c>
      <c r="F54" s="26"/>
      <c r="G54" s="7"/>
      <c r="H54" s="7"/>
      <c r="I54" s="7"/>
      <c r="J54" s="7"/>
      <c r="K54" s="7"/>
      <c r="IJ54" s="7"/>
      <c r="IK54" s="7"/>
      <c r="IL54" s="7"/>
      <c r="IM54" s="7"/>
      <c r="IN54" s="7"/>
      <c r="IO54" s="7"/>
      <c r="IP54" s="7"/>
      <c r="IQ54" s="7"/>
      <c r="IR54" s="7"/>
    </row>
    <row r="55" spans="1:252" s="8" customFormat="1" ht="42.75" customHeight="1">
      <c r="A55" s="20">
        <v>20000000</v>
      </c>
      <c r="B55" s="19" t="s">
        <v>9</v>
      </c>
      <c r="C55" s="31">
        <f t="shared" si="0"/>
        <v>5105860</v>
      </c>
      <c r="D55" s="32">
        <f>D56+D62+D73</f>
        <v>1852620</v>
      </c>
      <c r="E55" s="32">
        <f>E56+E62+E73+E76</f>
        <v>3253240</v>
      </c>
      <c r="F55" s="26">
        <f>F56+F62+F73+F76</f>
        <v>0</v>
      </c>
      <c r="G55" s="7"/>
      <c r="H55" s="7"/>
      <c r="I55" s="7"/>
      <c r="J55" s="7"/>
      <c r="K55" s="7"/>
      <c r="IJ55" s="7"/>
      <c r="IK55" s="7"/>
      <c r="IL55" s="7"/>
      <c r="IM55" s="7"/>
      <c r="IN55" s="7"/>
      <c r="IO55" s="7"/>
      <c r="IP55" s="7"/>
      <c r="IQ55" s="7"/>
      <c r="IR55" s="7"/>
    </row>
    <row r="56" spans="1:252" s="34" customFormat="1" ht="42.75" customHeight="1">
      <c r="A56" s="20">
        <v>21000000</v>
      </c>
      <c r="B56" s="37" t="s">
        <v>22</v>
      </c>
      <c r="C56" s="31">
        <f t="shared" si="0"/>
        <v>288720</v>
      </c>
      <c r="D56" s="32">
        <f>D57+D59</f>
        <v>288720</v>
      </c>
      <c r="E56" s="32"/>
      <c r="F56" s="32"/>
      <c r="G56" s="40"/>
      <c r="H56" s="40"/>
      <c r="I56" s="40"/>
      <c r="J56" s="40"/>
      <c r="K56" s="40"/>
      <c r="IJ56" s="40"/>
      <c r="IK56" s="40"/>
      <c r="IL56" s="40"/>
      <c r="IM56" s="40"/>
      <c r="IN56" s="40"/>
      <c r="IO56" s="40"/>
      <c r="IP56" s="40"/>
      <c r="IQ56" s="40"/>
      <c r="IR56" s="40"/>
    </row>
    <row r="57" spans="1:252" s="34" customFormat="1" ht="78.75">
      <c r="A57" s="20">
        <v>21010000</v>
      </c>
      <c r="B57" s="46" t="s">
        <v>98</v>
      </c>
      <c r="C57" s="31">
        <f t="shared" si="0"/>
        <v>243100</v>
      </c>
      <c r="D57" s="32">
        <f>D58</f>
        <v>243100</v>
      </c>
      <c r="E57" s="32"/>
      <c r="F57" s="32"/>
      <c r="G57" s="40"/>
      <c r="H57" s="40"/>
      <c r="I57" s="40"/>
      <c r="J57" s="40"/>
      <c r="K57" s="40"/>
      <c r="IJ57" s="40"/>
      <c r="IK57" s="40"/>
      <c r="IL57" s="40"/>
      <c r="IM57" s="40"/>
      <c r="IN57" s="40"/>
      <c r="IO57" s="40"/>
      <c r="IP57" s="40"/>
      <c r="IQ57" s="40"/>
      <c r="IR57" s="40"/>
    </row>
    <row r="58" spans="1:252" s="8" customFormat="1" ht="42.75" customHeight="1">
      <c r="A58" s="21">
        <v>21010300</v>
      </c>
      <c r="B58" s="45" t="s">
        <v>23</v>
      </c>
      <c r="C58" s="31">
        <f t="shared" si="0"/>
        <v>243100</v>
      </c>
      <c r="D58" s="36">
        <f>204000+39100</f>
        <v>243100</v>
      </c>
      <c r="E58" s="26"/>
      <c r="F58" s="26"/>
      <c r="G58" s="7"/>
      <c r="H58" s="7"/>
      <c r="I58" s="7"/>
      <c r="J58" s="7"/>
      <c r="K58" s="7"/>
      <c r="IJ58" s="7"/>
      <c r="IK58" s="7"/>
      <c r="IL58" s="7"/>
      <c r="IM58" s="7"/>
      <c r="IN58" s="7"/>
      <c r="IO58" s="7"/>
      <c r="IP58" s="7"/>
      <c r="IQ58" s="7"/>
      <c r="IR58" s="7"/>
    </row>
    <row r="59" spans="1:252" s="34" customFormat="1" ht="36" customHeight="1">
      <c r="A59" s="20">
        <v>21080000</v>
      </c>
      <c r="B59" s="19" t="s">
        <v>99</v>
      </c>
      <c r="C59" s="31">
        <f t="shared" si="0"/>
        <v>45620</v>
      </c>
      <c r="D59" s="41">
        <f>D60+D61</f>
        <v>45620</v>
      </c>
      <c r="E59" s="32"/>
      <c r="F59" s="32"/>
      <c r="G59" s="40"/>
      <c r="H59" s="40"/>
      <c r="I59" s="40"/>
      <c r="J59" s="40"/>
      <c r="K59" s="40"/>
      <c r="IJ59" s="40"/>
      <c r="IK59" s="40"/>
      <c r="IL59" s="40"/>
      <c r="IM59" s="40"/>
      <c r="IN59" s="40"/>
      <c r="IO59" s="40"/>
      <c r="IP59" s="40"/>
      <c r="IQ59" s="40"/>
      <c r="IR59" s="40"/>
    </row>
    <row r="60" spans="1:252" s="8" customFormat="1" ht="35.25" customHeight="1">
      <c r="A60" s="21">
        <v>21081100</v>
      </c>
      <c r="B60" s="14" t="s">
        <v>83</v>
      </c>
      <c r="C60" s="31">
        <f t="shared" si="0"/>
        <v>28620</v>
      </c>
      <c r="D60" s="26">
        <f>50000-21380</f>
        <v>28620</v>
      </c>
      <c r="E60" s="26"/>
      <c r="F60" s="26"/>
      <c r="G60" s="7"/>
      <c r="H60" s="7"/>
      <c r="I60" s="7"/>
      <c r="J60" s="7"/>
      <c r="K60" s="7"/>
      <c r="IJ60" s="7"/>
      <c r="IK60" s="7"/>
      <c r="IL60" s="7"/>
      <c r="IM60" s="7"/>
      <c r="IN60" s="7"/>
      <c r="IO60" s="7"/>
      <c r="IP60" s="7"/>
      <c r="IQ60" s="7"/>
      <c r="IR60" s="7"/>
    </row>
    <row r="61" spans="1:252" s="8" customFormat="1" ht="35.25" customHeight="1">
      <c r="A61" s="21">
        <v>21081500</v>
      </c>
      <c r="B61" s="14" t="s">
        <v>112</v>
      </c>
      <c r="C61" s="31">
        <f t="shared" si="0"/>
        <v>17000</v>
      </c>
      <c r="D61" s="26">
        <v>17000</v>
      </c>
      <c r="E61" s="26"/>
      <c r="F61" s="26"/>
      <c r="G61" s="7"/>
      <c r="H61" s="7"/>
      <c r="I61" s="7"/>
      <c r="J61" s="7"/>
      <c r="K61" s="7"/>
      <c r="IJ61" s="7"/>
      <c r="IK61" s="7"/>
      <c r="IL61" s="7"/>
      <c r="IM61" s="7"/>
      <c r="IN61" s="7"/>
      <c r="IO61" s="7"/>
      <c r="IP61" s="7"/>
      <c r="IQ61" s="7"/>
      <c r="IR61" s="7"/>
    </row>
    <row r="62" spans="1:252" s="34" customFormat="1" ht="42.75" customHeight="1">
      <c r="A62" s="20">
        <v>22000000</v>
      </c>
      <c r="B62" s="37" t="s">
        <v>24</v>
      </c>
      <c r="C62" s="31">
        <f t="shared" si="0"/>
        <v>1413900</v>
      </c>
      <c r="D62" s="32">
        <f>D63+D68+D70</f>
        <v>1413900</v>
      </c>
      <c r="E62" s="32"/>
      <c r="F62" s="32"/>
      <c r="G62" s="40"/>
      <c r="H62" s="40"/>
      <c r="I62" s="40"/>
      <c r="J62" s="40"/>
      <c r="K62" s="40"/>
      <c r="IJ62" s="40"/>
      <c r="IK62" s="40"/>
      <c r="IL62" s="40"/>
      <c r="IM62" s="40"/>
      <c r="IN62" s="40"/>
      <c r="IO62" s="40"/>
      <c r="IP62" s="40"/>
      <c r="IQ62" s="40"/>
      <c r="IR62" s="40"/>
    </row>
    <row r="63" spans="1:252" s="34" customFormat="1" ht="42.75" customHeight="1">
      <c r="A63" s="20">
        <v>22010000</v>
      </c>
      <c r="B63" s="37" t="s">
        <v>25</v>
      </c>
      <c r="C63" s="31">
        <f t="shared" si="0"/>
        <v>1232100</v>
      </c>
      <c r="D63" s="41">
        <f>SUM(D64:D67)</f>
        <v>1232100</v>
      </c>
      <c r="E63" s="32"/>
      <c r="F63" s="32"/>
      <c r="G63" s="40"/>
      <c r="H63" s="40"/>
      <c r="I63" s="40"/>
      <c r="J63" s="40"/>
      <c r="K63" s="40"/>
      <c r="IJ63" s="40"/>
      <c r="IK63" s="40"/>
      <c r="IL63" s="40"/>
      <c r="IM63" s="40"/>
      <c r="IN63" s="40"/>
      <c r="IO63" s="40"/>
      <c r="IP63" s="40"/>
      <c r="IQ63" s="40"/>
      <c r="IR63" s="40"/>
    </row>
    <row r="64" spans="1:252" s="8" customFormat="1" ht="50.25" customHeight="1">
      <c r="A64" s="21">
        <v>22010300</v>
      </c>
      <c r="B64" s="45" t="s">
        <v>26</v>
      </c>
      <c r="C64" s="31">
        <f t="shared" si="0"/>
        <v>34700</v>
      </c>
      <c r="D64" s="36">
        <f>14600+10400+9700</f>
        <v>34700</v>
      </c>
      <c r="E64" s="26"/>
      <c r="F64" s="26"/>
      <c r="G64" s="7"/>
      <c r="H64" s="7"/>
      <c r="I64" s="7"/>
      <c r="J64" s="7"/>
      <c r="K64" s="7"/>
      <c r="IJ64" s="7"/>
      <c r="IK64" s="7"/>
      <c r="IL64" s="7"/>
      <c r="IM64" s="7"/>
      <c r="IN64" s="7"/>
      <c r="IO64" s="7"/>
      <c r="IP64" s="7"/>
      <c r="IQ64" s="7"/>
      <c r="IR64" s="7"/>
    </row>
    <row r="65" spans="1:252" s="8" customFormat="1" ht="36" customHeight="1">
      <c r="A65" s="21">
        <v>22012500</v>
      </c>
      <c r="B65" s="45" t="s">
        <v>94</v>
      </c>
      <c r="C65" s="31">
        <f t="shared" si="0"/>
        <v>850900</v>
      </c>
      <c r="D65" s="36">
        <f>928900-78000</f>
        <v>850900</v>
      </c>
      <c r="E65" s="26"/>
      <c r="F65" s="26"/>
      <c r="G65" s="7"/>
      <c r="H65" s="7"/>
      <c r="I65" s="7"/>
      <c r="J65" s="7"/>
      <c r="K65" s="7"/>
      <c r="IJ65" s="7"/>
      <c r="IK65" s="7"/>
      <c r="IL65" s="7"/>
      <c r="IM65" s="7"/>
      <c r="IN65" s="7"/>
      <c r="IO65" s="7"/>
      <c r="IP65" s="7"/>
      <c r="IQ65" s="7"/>
      <c r="IR65" s="7"/>
    </row>
    <row r="66" spans="1:252" s="8" customFormat="1" ht="45.75" customHeight="1">
      <c r="A66" s="21">
        <v>22012600</v>
      </c>
      <c r="B66" s="45" t="s">
        <v>27</v>
      </c>
      <c r="C66" s="31">
        <f t="shared" si="0"/>
        <v>343500</v>
      </c>
      <c r="D66" s="36">
        <f>423500-80000</f>
        <v>343500</v>
      </c>
      <c r="E66" s="26"/>
      <c r="F66" s="26"/>
      <c r="G66" s="7"/>
      <c r="H66" s="7"/>
      <c r="I66" s="7"/>
      <c r="J66" s="7"/>
      <c r="K66" s="7"/>
      <c r="IJ66" s="7"/>
      <c r="IK66" s="7"/>
      <c r="IL66" s="7"/>
      <c r="IM66" s="7"/>
      <c r="IN66" s="7"/>
      <c r="IO66" s="7"/>
      <c r="IP66" s="7"/>
      <c r="IQ66" s="7"/>
      <c r="IR66" s="7"/>
    </row>
    <row r="67" spans="1:252" s="8" customFormat="1" ht="92.25" customHeight="1">
      <c r="A67" s="21">
        <v>22012900</v>
      </c>
      <c r="B67" s="45" t="s">
        <v>95</v>
      </c>
      <c r="C67" s="31">
        <f t="shared" si="0"/>
        <v>3000</v>
      </c>
      <c r="D67" s="36">
        <v>3000</v>
      </c>
      <c r="E67" s="26"/>
      <c r="F67" s="26"/>
      <c r="G67" s="7"/>
      <c r="H67" s="7"/>
      <c r="I67" s="7"/>
      <c r="J67" s="7"/>
      <c r="K67" s="7"/>
      <c r="IJ67" s="7"/>
      <c r="IK67" s="7"/>
      <c r="IL67" s="7"/>
      <c r="IM67" s="7"/>
      <c r="IN67" s="7"/>
      <c r="IO67" s="7"/>
      <c r="IP67" s="7"/>
      <c r="IQ67" s="7"/>
      <c r="IR67" s="7"/>
    </row>
    <row r="68" spans="1:252" s="34" customFormat="1" ht="48" customHeight="1">
      <c r="A68" s="20">
        <v>22080000</v>
      </c>
      <c r="B68" s="37" t="s">
        <v>100</v>
      </c>
      <c r="C68" s="31">
        <f t="shared" si="0"/>
        <v>64500</v>
      </c>
      <c r="D68" s="32">
        <f>D69</f>
        <v>64500</v>
      </c>
      <c r="E68" s="32"/>
      <c r="F68" s="32"/>
      <c r="G68" s="40"/>
      <c r="H68" s="40"/>
      <c r="I68" s="40"/>
      <c r="J68" s="40"/>
      <c r="K68" s="40"/>
      <c r="IJ68" s="40"/>
      <c r="IK68" s="40"/>
      <c r="IL68" s="40"/>
      <c r="IM68" s="40"/>
      <c r="IN68" s="40"/>
      <c r="IO68" s="40"/>
      <c r="IP68" s="40"/>
      <c r="IQ68" s="40"/>
      <c r="IR68" s="40"/>
    </row>
    <row r="69" spans="1:252" s="8" customFormat="1" ht="54" customHeight="1">
      <c r="A69" s="21">
        <v>22080400</v>
      </c>
      <c r="B69" s="45" t="s">
        <v>110</v>
      </c>
      <c r="C69" s="31">
        <f t="shared" si="0"/>
        <v>64500</v>
      </c>
      <c r="D69" s="26">
        <f>271600-207100</f>
        <v>64500</v>
      </c>
      <c r="E69" s="26"/>
      <c r="F69" s="26"/>
      <c r="G69" s="7"/>
      <c r="H69" s="7"/>
      <c r="I69" s="7"/>
      <c r="J69" s="7"/>
      <c r="K69" s="7"/>
      <c r="IJ69" s="7"/>
      <c r="IK69" s="7"/>
      <c r="IL69" s="7"/>
      <c r="IM69" s="7"/>
      <c r="IN69" s="7"/>
      <c r="IO69" s="7"/>
      <c r="IP69" s="7"/>
      <c r="IQ69" s="7"/>
      <c r="IR69" s="7"/>
    </row>
    <row r="70" spans="1:252" s="34" customFormat="1" ht="30" customHeight="1">
      <c r="A70" s="20">
        <v>22090000</v>
      </c>
      <c r="B70" s="37" t="s">
        <v>84</v>
      </c>
      <c r="C70" s="31">
        <f t="shared" si="0"/>
        <v>117300</v>
      </c>
      <c r="D70" s="41">
        <f>D71+D72</f>
        <v>117300</v>
      </c>
      <c r="E70" s="32"/>
      <c r="F70" s="32"/>
      <c r="G70" s="40"/>
      <c r="H70" s="40"/>
      <c r="I70" s="40"/>
      <c r="J70" s="40"/>
      <c r="K70" s="40"/>
      <c r="IJ70" s="40"/>
      <c r="IK70" s="40"/>
      <c r="IL70" s="40"/>
      <c r="IM70" s="40"/>
      <c r="IN70" s="40"/>
      <c r="IO70" s="40"/>
      <c r="IP70" s="40"/>
      <c r="IQ70" s="40"/>
      <c r="IR70" s="40"/>
    </row>
    <row r="71" spans="1:252" s="8" customFormat="1" ht="63" customHeight="1">
      <c r="A71" s="21">
        <v>22090100</v>
      </c>
      <c r="B71" s="45" t="s">
        <v>96</v>
      </c>
      <c r="C71" s="31">
        <f t="shared" si="0"/>
        <v>112300</v>
      </c>
      <c r="D71" s="36">
        <f>67200+13700+31400</f>
        <v>112300</v>
      </c>
      <c r="E71" s="26"/>
      <c r="F71" s="26"/>
      <c r="G71" s="7"/>
      <c r="H71" s="7"/>
      <c r="I71" s="7"/>
      <c r="J71" s="7"/>
      <c r="K71" s="7"/>
      <c r="IJ71" s="7"/>
      <c r="IK71" s="7"/>
      <c r="IL71" s="7"/>
      <c r="IM71" s="7"/>
      <c r="IN71" s="7"/>
      <c r="IO71" s="7"/>
      <c r="IP71" s="7"/>
      <c r="IQ71" s="7"/>
      <c r="IR71" s="7"/>
    </row>
    <row r="72" spans="1:252" s="8" customFormat="1" ht="49.5" customHeight="1">
      <c r="A72" s="21">
        <v>22090400</v>
      </c>
      <c r="B72" s="45" t="s">
        <v>97</v>
      </c>
      <c r="C72" s="31">
        <f t="shared" si="0"/>
        <v>5000</v>
      </c>
      <c r="D72" s="36">
        <f>12800-7800</f>
        <v>5000</v>
      </c>
      <c r="E72" s="26"/>
      <c r="F72" s="26"/>
      <c r="G72" s="7"/>
      <c r="H72" s="7"/>
      <c r="I72" s="7"/>
      <c r="J72" s="7"/>
      <c r="K72" s="7"/>
      <c r="IJ72" s="7"/>
      <c r="IK72" s="7"/>
      <c r="IL72" s="7"/>
      <c r="IM72" s="7"/>
      <c r="IN72" s="7"/>
      <c r="IO72" s="7"/>
      <c r="IP72" s="7"/>
      <c r="IQ72" s="7"/>
      <c r="IR72" s="7"/>
    </row>
    <row r="73" spans="1:252" s="34" customFormat="1" ht="36" customHeight="1">
      <c r="A73" s="20">
        <v>24000000</v>
      </c>
      <c r="B73" s="37" t="s">
        <v>28</v>
      </c>
      <c r="C73" s="31">
        <f t="shared" si="0"/>
        <v>150000</v>
      </c>
      <c r="D73" s="32">
        <f>D74</f>
        <v>150000</v>
      </c>
      <c r="E73" s="32"/>
      <c r="F73" s="32"/>
      <c r="G73" s="40"/>
      <c r="H73" s="40"/>
      <c r="I73" s="40"/>
      <c r="J73" s="40"/>
      <c r="K73" s="40"/>
      <c r="IJ73" s="40"/>
      <c r="IK73" s="40"/>
      <c r="IL73" s="40"/>
      <c r="IM73" s="40"/>
      <c r="IN73" s="40"/>
      <c r="IO73" s="40"/>
      <c r="IP73" s="40"/>
      <c r="IQ73" s="40"/>
      <c r="IR73" s="40"/>
    </row>
    <row r="74" spans="1:252" s="34" customFormat="1" ht="27" customHeight="1">
      <c r="A74" s="20">
        <v>24060000</v>
      </c>
      <c r="B74" s="37" t="s">
        <v>99</v>
      </c>
      <c r="C74" s="31">
        <f t="shared" si="0"/>
        <v>150000</v>
      </c>
      <c r="D74" s="32">
        <f>D75</f>
        <v>150000</v>
      </c>
      <c r="E74" s="32"/>
      <c r="F74" s="32"/>
      <c r="G74" s="40"/>
      <c r="H74" s="40"/>
      <c r="I74" s="40"/>
      <c r="J74" s="40"/>
      <c r="K74" s="40"/>
      <c r="IJ74" s="40"/>
      <c r="IK74" s="40"/>
      <c r="IL74" s="40"/>
      <c r="IM74" s="40"/>
      <c r="IN74" s="40"/>
      <c r="IO74" s="40"/>
      <c r="IP74" s="40"/>
      <c r="IQ74" s="40"/>
      <c r="IR74" s="40"/>
    </row>
    <row r="75" spans="1:252" s="8" customFormat="1" ht="31.5" customHeight="1">
      <c r="A75" s="21">
        <v>24060300</v>
      </c>
      <c r="B75" s="45" t="s">
        <v>29</v>
      </c>
      <c r="C75" s="31">
        <f aca="true" t="shared" si="1" ref="C75:C116">D75+E75</f>
        <v>150000</v>
      </c>
      <c r="D75" s="26">
        <f>200000-50000</f>
        <v>150000</v>
      </c>
      <c r="E75" s="26"/>
      <c r="F75" s="26"/>
      <c r="G75" s="7"/>
      <c r="H75" s="7"/>
      <c r="I75" s="7"/>
      <c r="J75" s="7"/>
      <c r="K75" s="7"/>
      <c r="IJ75" s="7"/>
      <c r="IK75" s="7"/>
      <c r="IL75" s="7"/>
      <c r="IM75" s="7"/>
      <c r="IN75" s="7"/>
      <c r="IO75" s="7"/>
      <c r="IP75" s="7"/>
      <c r="IQ75" s="7"/>
      <c r="IR75" s="7"/>
    </row>
    <row r="76" spans="1:252" s="34" customFormat="1" ht="31.5" customHeight="1">
      <c r="A76" s="20">
        <v>25000000</v>
      </c>
      <c r="B76" s="37" t="s">
        <v>30</v>
      </c>
      <c r="C76" s="31">
        <f t="shared" si="1"/>
        <v>3253240</v>
      </c>
      <c r="D76" s="32"/>
      <c r="E76" s="32">
        <f>E77</f>
        <v>3253240</v>
      </c>
      <c r="F76" s="32"/>
      <c r="G76" s="40"/>
      <c r="H76" s="40"/>
      <c r="I76" s="40"/>
      <c r="J76" s="40"/>
      <c r="K76" s="40"/>
      <c r="IJ76" s="40"/>
      <c r="IK76" s="40"/>
      <c r="IL76" s="40"/>
      <c r="IM76" s="40"/>
      <c r="IN76" s="40"/>
      <c r="IO76" s="40"/>
      <c r="IP76" s="40"/>
      <c r="IQ76" s="40"/>
      <c r="IR76" s="40"/>
    </row>
    <row r="77" spans="1:252" s="34" customFormat="1" ht="31.5" customHeight="1">
      <c r="A77" s="20">
        <v>25010000</v>
      </c>
      <c r="B77" s="37" t="s">
        <v>31</v>
      </c>
      <c r="C77" s="31">
        <f t="shared" si="1"/>
        <v>3253240</v>
      </c>
      <c r="D77" s="32"/>
      <c r="E77" s="32">
        <f>E78+E79+E80</f>
        <v>3253240</v>
      </c>
      <c r="F77" s="32"/>
      <c r="G77" s="40"/>
      <c r="H77" s="40"/>
      <c r="I77" s="40"/>
      <c r="J77" s="40"/>
      <c r="K77" s="40"/>
      <c r="IJ77" s="40"/>
      <c r="IK77" s="40"/>
      <c r="IL77" s="40"/>
      <c r="IM77" s="40"/>
      <c r="IN77" s="40"/>
      <c r="IO77" s="40"/>
      <c r="IP77" s="40"/>
      <c r="IQ77" s="40"/>
      <c r="IR77" s="40"/>
    </row>
    <row r="78" spans="1:252" s="8" customFormat="1" ht="49.5" customHeight="1">
      <c r="A78" s="21">
        <v>25010100</v>
      </c>
      <c r="B78" s="45" t="s">
        <v>32</v>
      </c>
      <c r="C78" s="31">
        <f t="shared" si="1"/>
        <v>3196300</v>
      </c>
      <c r="D78" s="26"/>
      <c r="E78" s="26">
        <v>3196300</v>
      </c>
      <c r="F78" s="26"/>
      <c r="G78" s="7"/>
      <c r="H78" s="7"/>
      <c r="I78" s="7"/>
      <c r="J78" s="7"/>
      <c r="K78" s="7"/>
      <c r="IJ78" s="7"/>
      <c r="IK78" s="7"/>
      <c r="IL78" s="7"/>
      <c r="IM78" s="7"/>
      <c r="IN78" s="7"/>
      <c r="IO78" s="7"/>
      <c r="IP78" s="7"/>
      <c r="IQ78" s="7"/>
      <c r="IR78" s="7"/>
    </row>
    <row r="79" spans="1:252" s="8" customFormat="1" ht="39" customHeight="1">
      <c r="A79" s="21">
        <v>25010300</v>
      </c>
      <c r="B79" s="14" t="s">
        <v>33</v>
      </c>
      <c r="C79" s="31">
        <f t="shared" si="1"/>
        <v>54940</v>
      </c>
      <c r="D79" s="26"/>
      <c r="E79" s="26">
        <v>54940</v>
      </c>
      <c r="F79" s="26"/>
      <c r="G79" s="7"/>
      <c r="H79" s="7"/>
      <c r="I79" s="7"/>
      <c r="J79" s="7"/>
      <c r="K79" s="7"/>
      <c r="IJ79" s="7"/>
      <c r="IK79" s="7"/>
      <c r="IL79" s="7"/>
      <c r="IM79" s="7"/>
      <c r="IN79" s="7"/>
      <c r="IO79" s="7"/>
      <c r="IP79" s="7"/>
      <c r="IQ79" s="7"/>
      <c r="IR79" s="7"/>
    </row>
    <row r="80" spans="1:252" s="8" customFormat="1" ht="51" customHeight="1">
      <c r="A80" s="21">
        <v>25010400</v>
      </c>
      <c r="B80" s="45" t="s">
        <v>51</v>
      </c>
      <c r="C80" s="31">
        <f t="shared" si="1"/>
        <v>2000</v>
      </c>
      <c r="D80" s="26"/>
      <c r="E80" s="26">
        <v>2000</v>
      </c>
      <c r="F80" s="26"/>
      <c r="G80" s="7"/>
      <c r="H80" s="55"/>
      <c r="I80" s="55"/>
      <c r="J80" s="7"/>
      <c r="K80" s="7"/>
      <c r="IJ80" s="7"/>
      <c r="IK80" s="7"/>
      <c r="IL80" s="7"/>
      <c r="IM80" s="7"/>
      <c r="IN80" s="7"/>
      <c r="IO80" s="7"/>
      <c r="IP80" s="7"/>
      <c r="IQ80" s="7"/>
      <c r="IR80" s="7"/>
    </row>
    <row r="81" spans="1:252" s="8" customFormat="1" ht="52.5" customHeight="1">
      <c r="A81" s="21"/>
      <c r="B81" s="19" t="s">
        <v>10</v>
      </c>
      <c r="C81" s="31">
        <f t="shared" si="1"/>
        <v>194138986</v>
      </c>
      <c r="D81" s="32">
        <f>D55+D9</f>
        <v>190712946</v>
      </c>
      <c r="E81" s="32">
        <f>E55+E9</f>
        <v>3426040</v>
      </c>
      <c r="F81" s="26">
        <f>F55+F9</f>
        <v>0</v>
      </c>
      <c r="G81" s="7"/>
      <c r="H81" s="54">
        <f>177074000-D81</f>
        <v>-13638946</v>
      </c>
      <c r="I81" s="7"/>
      <c r="J81" s="7"/>
      <c r="K81" s="7"/>
      <c r="IJ81" s="7"/>
      <c r="IK81" s="7"/>
      <c r="IL81" s="7"/>
      <c r="IM81" s="7"/>
      <c r="IN81" s="7"/>
      <c r="IO81" s="7"/>
      <c r="IP81" s="7"/>
      <c r="IQ81" s="7"/>
      <c r="IR81" s="7"/>
    </row>
    <row r="82" spans="1:252" s="8" customFormat="1" ht="39" customHeight="1">
      <c r="A82" s="20">
        <v>40000000</v>
      </c>
      <c r="B82" s="19" t="s">
        <v>11</v>
      </c>
      <c r="C82" s="31">
        <f t="shared" si="1"/>
        <v>130115552</v>
      </c>
      <c r="D82" s="27">
        <f>D84+D86+D89+D93</f>
        <v>119565404</v>
      </c>
      <c r="E82" s="27">
        <f>E84+E86+E89+E93</f>
        <v>10550148</v>
      </c>
      <c r="F82" s="27">
        <f>F84+F86+F89+F93</f>
        <v>5050984</v>
      </c>
      <c r="G82" s="7"/>
      <c r="H82" s="54">
        <f>C82-C97</f>
        <v>128343219</v>
      </c>
      <c r="I82" s="54">
        <f>D82-D97</f>
        <v>117793071</v>
      </c>
      <c r="J82" s="7"/>
      <c r="K82" s="7"/>
      <c r="IJ82" s="7"/>
      <c r="IK82" s="7"/>
      <c r="IL82" s="7"/>
      <c r="IM82" s="7"/>
      <c r="IN82" s="7"/>
      <c r="IO82" s="7"/>
      <c r="IP82" s="7"/>
      <c r="IQ82" s="7"/>
      <c r="IR82" s="7"/>
    </row>
    <row r="83" spans="1:252" s="8" customFormat="1" ht="39" customHeight="1">
      <c r="A83" s="20">
        <v>41000000</v>
      </c>
      <c r="B83" s="19" t="s">
        <v>104</v>
      </c>
      <c r="C83" s="31">
        <f t="shared" si="1"/>
        <v>119565404</v>
      </c>
      <c r="D83" s="27">
        <f>D84+D86+D93+D89</f>
        <v>119565404</v>
      </c>
      <c r="E83" s="27"/>
      <c r="F83" s="27"/>
      <c r="G83" s="7"/>
      <c r="H83" s="7"/>
      <c r="I83" s="7"/>
      <c r="J83" s="7"/>
      <c r="K83" s="7"/>
      <c r="IJ83" s="7"/>
      <c r="IK83" s="7"/>
      <c r="IL83" s="7"/>
      <c r="IM83" s="7"/>
      <c r="IN83" s="7"/>
      <c r="IO83" s="7"/>
      <c r="IP83" s="7"/>
      <c r="IQ83" s="7"/>
      <c r="IR83" s="7"/>
    </row>
    <row r="84" spans="1:252" s="8" customFormat="1" ht="33.75" customHeight="1">
      <c r="A84" s="20">
        <v>41020000</v>
      </c>
      <c r="B84" s="19" t="s">
        <v>101</v>
      </c>
      <c r="C84" s="31">
        <f t="shared" si="1"/>
        <v>12335900</v>
      </c>
      <c r="D84" s="27">
        <f>D85</f>
        <v>12335900</v>
      </c>
      <c r="E84" s="28"/>
      <c r="F84" s="28"/>
      <c r="G84" s="7"/>
      <c r="H84" s="7"/>
      <c r="I84" s="7"/>
      <c r="J84" s="7"/>
      <c r="K84" s="7"/>
      <c r="IJ84" s="7"/>
      <c r="IK84" s="7"/>
      <c r="IL84" s="7"/>
      <c r="IM84" s="7"/>
      <c r="IN84" s="7"/>
      <c r="IO84" s="7"/>
      <c r="IP84" s="7"/>
      <c r="IQ84" s="7"/>
      <c r="IR84" s="7"/>
    </row>
    <row r="85" spans="1:252" s="8" customFormat="1" ht="39.75" customHeight="1">
      <c r="A85" s="21">
        <v>41020100</v>
      </c>
      <c r="B85" s="45" t="s">
        <v>34</v>
      </c>
      <c r="C85" s="31">
        <f t="shared" si="1"/>
        <v>12335900</v>
      </c>
      <c r="D85" s="29">
        <v>12335900</v>
      </c>
      <c r="E85" s="28"/>
      <c r="F85" s="28"/>
      <c r="G85" s="7"/>
      <c r="H85" s="7"/>
      <c r="I85" s="7"/>
      <c r="J85" s="7"/>
      <c r="K85" s="7"/>
      <c r="IJ85" s="7"/>
      <c r="IK85" s="7"/>
      <c r="IL85" s="7"/>
      <c r="IM85" s="7"/>
      <c r="IN85" s="7"/>
      <c r="IO85" s="7"/>
      <c r="IP85" s="7"/>
      <c r="IQ85" s="7"/>
      <c r="IR85" s="7"/>
    </row>
    <row r="86" spans="1:252" s="8" customFormat="1" ht="32.25" customHeight="1">
      <c r="A86" s="20" t="s">
        <v>35</v>
      </c>
      <c r="B86" s="19" t="s">
        <v>102</v>
      </c>
      <c r="C86" s="31">
        <f t="shared" si="1"/>
        <v>96175680</v>
      </c>
      <c r="D86" s="27">
        <f>D87+D88</f>
        <v>96175680</v>
      </c>
      <c r="E86" s="27">
        <f>E87+E88</f>
        <v>0</v>
      </c>
      <c r="F86" s="27">
        <f>F87+F88</f>
        <v>0</v>
      </c>
      <c r="G86" s="7"/>
      <c r="H86" s="7"/>
      <c r="I86" s="7"/>
      <c r="J86" s="7"/>
      <c r="K86" s="7"/>
      <c r="IJ86" s="7"/>
      <c r="IK86" s="7"/>
      <c r="IL86" s="7"/>
      <c r="IM86" s="7"/>
      <c r="IN86" s="7"/>
      <c r="IO86" s="7"/>
      <c r="IP86" s="7"/>
      <c r="IQ86" s="7"/>
      <c r="IR86" s="7"/>
    </row>
    <row r="87" spans="1:252" s="8" customFormat="1" ht="36" customHeight="1">
      <c r="A87" s="21">
        <v>41033900</v>
      </c>
      <c r="B87" s="45" t="s">
        <v>103</v>
      </c>
      <c r="C87" s="31">
        <f t="shared" si="1"/>
        <v>94667600</v>
      </c>
      <c r="D87" s="16">
        <v>94667600</v>
      </c>
      <c r="E87" s="13"/>
      <c r="F87" s="13"/>
      <c r="G87" s="7"/>
      <c r="H87" s="7"/>
      <c r="I87" s="7"/>
      <c r="J87" s="7"/>
      <c r="K87" s="7"/>
      <c r="IJ87" s="7"/>
      <c r="IK87" s="7"/>
      <c r="IL87" s="7"/>
      <c r="IM87" s="7"/>
      <c r="IN87" s="7"/>
      <c r="IO87" s="7"/>
      <c r="IP87" s="7"/>
      <c r="IQ87" s="7"/>
      <c r="IR87" s="7"/>
    </row>
    <row r="88" spans="1:252" s="8" customFormat="1" ht="49.5" customHeight="1">
      <c r="A88" s="21">
        <v>41035500</v>
      </c>
      <c r="B88" s="14" t="s">
        <v>113</v>
      </c>
      <c r="C88" s="31">
        <f t="shared" si="1"/>
        <v>1508080</v>
      </c>
      <c r="D88" s="16">
        <v>1508080</v>
      </c>
      <c r="E88" s="13"/>
      <c r="F88" s="13"/>
      <c r="G88" s="7"/>
      <c r="H88" s="7"/>
      <c r="I88" s="7"/>
      <c r="J88" s="7"/>
      <c r="K88" s="7"/>
      <c r="IJ88" s="7"/>
      <c r="IK88" s="7"/>
      <c r="IL88" s="7"/>
      <c r="IM88" s="7"/>
      <c r="IN88" s="7"/>
      <c r="IO88" s="7"/>
      <c r="IP88" s="7"/>
      <c r="IQ88" s="7"/>
      <c r="IR88" s="7"/>
    </row>
    <row r="89" spans="1:252" s="8" customFormat="1" ht="15.75">
      <c r="A89" s="20" t="s">
        <v>37</v>
      </c>
      <c r="B89" s="19" t="s">
        <v>38</v>
      </c>
      <c r="C89" s="15">
        <f t="shared" si="1"/>
        <v>2549200</v>
      </c>
      <c r="D89" s="15">
        <f>D90</f>
        <v>2549200</v>
      </c>
      <c r="E89" s="13"/>
      <c r="F89" s="13"/>
      <c r="G89" s="7"/>
      <c r="H89" s="7"/>
      <c r="I89" s="7"/>
      <c r="J89" s="7"/>
      <c r="K89" s="7"/>
      <c r="IJ89" s="7"/>
      <c r="IK89" s="7"/>
      <c r="IL89" s="7"/>
      <c r="IM89" s="7"/>
      <c r="IN89" s="7"/>
      <c r="IO89" s="7"/>
      <c r="IP89" s="7"/>
      <c r="IQ89" s="7"/>
      <c r="IR89" s="7"/>
    </row>
    <row r="90" spans="1:252" s="8" customFormat="1" ht="66.75" customHeight="1">
      <c r="A90" s="21">
        <v>41040200</v>
      </c>
      <c r="B90" s="14" t="s">
        <v>40</v>
      </c>
      <c r="C90" s="16">
        <f t="shared" si="1"/>
        <v>2549200</v>
      </c>
      <c r="D90" s="16">
        <f>D91+D92</f>
        <v>2549200</v>
      </c>
      <c r="E90" s="13"/>
      <c r="F90" s="13"/>
      <c r="G90" s="7"/>
      <c r="H90" s="7"/>
      <c r="I90" s="7"/>
      <c r="J90" s="7"/>
      <c r="K90" s="7"/>
      <c r="IJ90" s="7"/>
      <c r="IK90" s="7"/>
      <c r="IL90" s="7"/>
      <c r="IM90" s="7"/>
      <c r="IN90" s="7"/>
      <c r="IO90" s="7"/>
      <c r="IP90" s="7"/>
      <c r="IQ90" s="7"/>
      <c r="IR90" s="7"/>
    </row>
    <row r="91" spans="1:252" s="8" customFormat="1" ht="16.5" customHeight="1">
      <c r="A91" s="52"/>
      <c r="B91" s="53" t="s">
        <v>39</v>
      </c>
      <c r="C91" s="16">
        <f t="shared" si="1"/>
        <v>2549200</v>
      </c>
      <c r="D91" s="16">
        <v>2549200</v>
      </c>
      <c r="E91" s="13"/>
      <c r="F91" s="13"/>
      <c r="G91" s="7"/>
      <c r="H91" s="7"/>
      <c r="I91" s="7"/>
      <c r="J91" s="7"/>
      <c r="K91" s="7"/>
      <c r="IJ91" s="7"/>
      <c r="IK91" s="7"/>
      <c r="IL91" s="7"/>
      <c r="IM91" s="7"/>
      <c r="IN91" s="7"/>
      <c r="IO91" s="7"/>
      <c r="IP91" s="7"/>
      <c r="IQ91" s="7"/>
      <c r="IR91" s="7"/>
    </row>
    <row r="92" spans="1:252" s="8" customFormat="1" ht="17.25" customHeight="1" hidden="1">
      <c r="A92" s="44"/>
      <c r="B92" s="43" t="s">
        <v>36</v>
      </c>
      <c r="C92" s="16">
        <f t="shared" si="1"/>
        <v>0</v>
      </c>
      <c r="D92" s="16"/>
      <c r="E92" s="13"/>
      <c r="F92" s="13"/>
      <c r="G92" s="7"/>
      <c r="H92" s="7"/>
      <c r="I92" s="7"/>
      <c r="J92" s="7"/>
      <c r="K92" s="7"/>
      <c r="IJ92" s="7"/>
      <c r="IK92" s="7"/>
      <c r="IL92" s="7"/>
      <c r="IM92" s="7"/>
      <c r="IN92" s="7"/>
      <c r="IO92" s="7"/>
      <c r="IP92" s="7"/>
      <c r="IQ92" s="7"/>
      <c r="IR92" s="7"/>
    </row>
    <row r="93" spans="1:252" s="8" customFormat="1" ht="31.5" customHeight="1">
      <c r="A93" s="20" t="s">
        <v>41</v>
      </c>
      <c r="B93" s="19" t="s">
        <v>105</v>
      </c>
      <c r="C93" s="15">
        <f t="shared" si="1"/>
        <v>19054772</v>
      </c>
      <c r="D93" s="15">
        <f>D94+D95+D96+D97+D98+D101+D102+D103+D104+D107+D108+D109+D112+D114+D115+D106</f>
        <v>8504624</v>
      </c>
      <c r="E93" s="15">
        <f>E94+E95+E96+E97+E98+E101+E102+E103+E104+E107+E108+E109+E112+E114+E115+E106</f>
        <v>10550148</v>
      </c>
      <c r="F93" s="15">
        <f>F94+F95+F96+F97+F98+F101+F102+F103+F104+F107+F108+F109+F112+F114+F115+F106</f>
        <v>5050984</v>
      </c>
      <c r="G93" s="7"/>
      <c r="H93" s="7"/>
      <c r="I93" s="7"/>
      <c r="J93" s="7"/>
      <c r="K93" s="7"/>
      <c r="IJ93" s="7"/>
      <c r="IK93" s="7"/>
      <c r="IL93" s="7"/>
      <c r="IM93" s="7"/>
      <c r="IN93" s="7"/>
      <c r="IO93" s="7"/>
      <c r="IP93" s="7"/>
      <c r="IQ93" s="7"/>
      <c r="IR93" s="7"/>
    </row>
    <row r="94" spans="1:252" s="8" customFormat="1" ht="30">
      <c r="A94" s="21">
        <v>41051000</v>
      </c>
      <c r="B94" s="14" t="s">
        <v>106</v>
      </c>
      <c r="C94" s="16">
        <f t="shared" si="1"/>
        <v>1072544</v>
      </c>
      <c r="D94" s="16">
        <v>1072544</v>
      </c>
      <c r="E94" s="13"/>
      <c r="F94" s="13"/>
      <c r="G94" s="7"/>
      <c r="H94" s="7"/>
      <c r="I94" s="7"/>
      <c r="J94" s="7"/>
      <c r="K94" s="7"/>
      <c r="IJ94" s="7"/>
      <c r="IK94" s="7"/>
      <c r="IL94" s="7"/>
      <c r="IM94" s="7"/>
      <c r="IN94" s="7"/>
      <c r="IO94" s="7"/>
      <c r="IP94" s="7"/>
      <c r="IQ94" s="7"/>
      <c r="IR94" s="7"/>
    </row>
    <row r="95" spans="1:252" s="8" customFormat="1" ht="30">
      <c r="A95" s="21">
        <v>41051100</v>
      </c>
      <c r="B95" s="14" t="s">
        <v>45</v>
      </c>
      <c r="C95" s="16">
        <f t="shared" si="1"/>
        <v>2835513</v>
      </c>
      <c r="D95" s="16"/>
      <c r="E95" s="23">
        <v>2835513</v>
      </c>
      <c r="F95" s="23">
        <v>2835513</v>
      </c>
      <c r="G95" s="7"/>
      <c r="H95" s="7"/>
      <c r="I95" s="7"/>
      <c r="J95" s="7"/>
      <c r="K95" s="7"/>
      <c r="IJ95" s="7"/>
      <c r="IK95" s="7"/>
      <c r="IL95" s="7"/>
      <c r="IM95" s="7"/>
      <c r="IN95" s="7"/>
      <c r="IO95" s="7"/>
      <c r="IP95" s="7"/>
      <c r="IQ95" s="7"/>
      <c r="IR95" s="7"/>
    </row>
    <row r="96" spans="1:252" s="8" customFormat="1" ht="45">
      <c r="A96" s="21">
        <v>41051200</v>
      </c>
      <c r="B96" s="14" t="s">
        <v>44</v>
      </c>
      <c r="C96" s="16">
        <f t="shared" si="1"/>
        <v>823679</v>
      </c>
      <c r="D96" s="16">
        <v>823679</v>
      </c>
      <c r="E96" s="13"/>
      <c r="F96" s="13"/>
      <c r="G96" s="7"/>
      <c r="H96" s="7"/>
      <c r="I96" s="7"/>
      <c r="J96" s="7"/>
      <c r="K96" s="7"/>
      <c r="IJ96" s="7"/>
      <c r="IK96" s="7"/>
      <c r="IL96" s="7"/>
      <c r="IM96" s="7"/>
      <c r="IN96" s="7"/>
      <c r="IO96" s="7"/>
      <c r="IP96" s="7"/>
      <c r="IQ96" s="7"/>
      <c r="IR96" s="7"/>
    </row>
    <row r="97" spans="1:252" s="8" customFormat="1" ht="45">
      <c r="A97" s="21">
        <v>41051400</v>
      </c>
      <c r="B97" s="14" t="s">
        <v>48</v>
      </c>
      <c r="C97" s="16">
        <f t="shared" si="1"/>
        <v>1772333</v>
      </c>
      <c r="D97" s="16">
        <f>1078942+676879+16512</f>
        <v>1772333</v>
      </c>
      <c r="E97" s="13"/>
      <c r="F97" s="13"/>
      <c r="G97" s="7"/>
      <c r="H97" s="7"/>
      <c r="I97" s="7"/>
      <c r="J97" s="7"/>
      <c r="K97" s="7"/>
      <c r="IJ97" s="7"/>
      <c r="IK97" s="7"/>
      <c r="IL97" s="7"/>
      <c r="IM97" s="7"/>
      <c r="IN97" s="7"/>
      <c r="IO97" s="7"/>
      <c r="IP97" s="7"/>
      <c r="IQ97" s="7"/>
      <c r="IR97" s="7"/>
    </row>
    <row r="98" spans="1:252" s="8" customFormat="1" ht="30" hidden="1">
      <c r="A98" s="42">
        <v>41051500</v>
      </c>
      <c r="B98" s="35" t="s">
        <v>42</v>
      </c>
      <c r="C98" s="16">
        <f t="shared" si="1"/>
        <v>0</v>
      </c>
      <c r="D98" s="16"/>
      <c r="E98" s="13"/>
      <c r="F98" s="13"/>
      <c r="G98" s="7"/>
      <c r="H98" s="7"/>
      <c r="I98" s="7"/>
      <c r="J98" s="7"/>
      <c r="K98" s="7"/>
      <c r="IJ98" s="7"/>
      <c r="IK98" s="7"/>
      <c r="IL98" s="7"/>
      <c r="IM98" s="7"/>
      <c r="IN98" s="7"/>
      <c r="IO98" s="7"/>
      <c r="IP98" s="7"/>
      <c r="IQ98" s="7"/>
      <c r="IR98" s="7"/>
    </row>
    <row r="99" spans="1:252" s="8" customFormat="1" ht="31.5" customHeight="1" hidden="1">
      <c r="A99" s="42"/>
      <c r="B99" s="43" t="s">
        <v>39</v>
      </c>
      <c r="C99" s="16">
        <f t="shared" si="1"/>
        <v>0</v>
      </c>
      <c r="D99" s="16"/>
      <c r="E99" s="13"/>
      <c r="F99" s="13"/>
      <c r="G99" s="7"/>
      <c r="H99" s="7"/>
      <c r="I99" s="7"/>
      <c r="J99" s="7"/>
      <c r="K99" s="7"/>
      <c r="IJ99" s="7"/>
      <c r="IK99" s="7"/>
      <c r="IL99" s="7"/>
      <c r="IM99" s="7"/>
      <c r="IN99" s="7"/>
      <c r="IO99" s="7"/>
      <c r="IP99" s="7"/>
      <c r="IQ99" s="7"/>
      <c r="IR99" s="7"/>
    </row>
    <row r="100" spans="1:252" s="8" customFormat="1" ht="31.5" customHeight="1" hidden="1">
      <c r="A100" s="42"/>
      <c r="B100" s="43" t="s">
        <v>36</v>
      </c>
      <c r="C100" s="16">
        <f t="shared" si="1"/>
        <v>0</v>
      </c>
      <c r="D100" s="16"/>
      <c r="E100" s="13"/>
      <c r="F100" s="13"/>
      <c r="G100" s="7"/>
      <c r="H100" s="7"/>
      <c r="I100" s="7"/>
      <c r="J100" s="7"/>
      <c r="K100" s="7"/>
      <c r="IJ100" s="7"/>
      <c r="IK100" s="7"/>
      <c r="IL100" s="7"/>
      <c r="IM100" s="7"/>
      <c r="IN100" s="7"/>
      <c r="IO100" s="7"/>
      <c r="IP100" s="7"/>
      <c r="IQ100" s="7"/>
      <c r="IR100" s="7"/>
    </row>
    <row r="101" spans="1:252" s="8" customFormat="1" ht="48.75" customHeight="1">
      <c r="A101" s="21">
        <v>41051700</v>
      </c>
      <c r="B101" s="14" t="s">
        <v>109</v>
      </c>
      <c r="C101" s="15">
        <f t="shared" si="1"/>
        <v>147639</v>
      </c>
      <c r="D101" s="16">
        <f>132875+14764</f>
        <v>147639</v>
      </c>
      <c r="E101" s="13"/>
      <c r="F101" s="13"/>
      <c r="G101" s="7"/>
      <c r="H101" s="7"/>
      <c r="I101" s="7"/>
      <c r="J101" s="7"/>
      <c r="K101" s="7"/>
      <c r="IJ101" s="7"/>
      <c r="IK101" s="7"/>
      <c r="IL101" s="7"/>
      <c r="IM101" s="7"/>
      <c r="IN101" s="7"/>
      <c r="IO101" s="7"/>
      <c r="IP101" s="7"/>
      <c r="IQ101" s="7"/>
      <c r="IR101" s="7"/>
    </row>
    <row r="102" spans="1:252" s="8" customFormat="1" ht="86.25" customHeight="1" hidden="1">
      <c r="A102" s="42">
        <v>41052600</v>
      </c>
      <c r="B102" s="35" t="s">
        <v>53</v>
      </c>
      <c r="C102" s="15">
        <f t="shared" si="1"/>
        <v>0</v>
      </c>
      <c r="D102" s="16"/>
      <c r="E102" s="16"/>
      <c r="F102" s="13"/>
      <c r="G102" s="7"/>
      <c r="H102" s="7"/>
      <c r="I102" s="7"/>
      <c r="J102" s="7"/>
      <c r="K102" s="7"/>
      <c r="IJ102" s="7"/>
      <c r="IK102" s="7"/>
      <c r="IL102" s="7"/>
      <c r="IM102" s="7"/>
      <c r="IN102" s="7"/>
      <c r="IO102" s="7"/>
      <c r="IP102" s="7"/>
      <c r="IQ102" s="7"/>
      <c r="IR102" s="7"/>
    </row>
    <row r="103" spans="1:252" s="8" customFormat="1" ht="56.25" customHeight="1" hidden="1">
      <c r="A103" s="42">
        <v>41053000</v>
      </c>
      <c r="B103" s="35" t="s">
        <v>57</v>
      </c>
      <c r="C103" s="15">
        <f t="shared" si="1"/>
        <v>0</v>
      </c>
      <c r="D103" s="16"/>
      <c r="E103" s="16"/>
      <c r="F103" s="13"/>
      <c r="G103" s="7"/>
      <c r="H103" s="7"/>
      <c r="I103" s="7"/>
      <c r="J103" s="7"/>
      <c r="K103" s="7"/>
      <c r="IJ103" s="7"/>
      <c r="IK103" s="7"/>
      <c r="IL103" s="7"/>
      <c r="IM103" s="7"/>
      <c r="IN103" s="7"/>
      <c r="IO103" s="7"/>
      <c r="IP103" s="7"/>
      <c r="IQ103" s="7"/>
      <c r="IR103" s="7"/>
    </row>
    <row r="104" spans="1:252" s="8" customFormat="1" ht="15.75">
      <c r="A104" s="21">
        <v>41053400</v>
      </c>
      <c r="B104" s="14" t="s">
        <v>46</v>
      </c>
      <c r="C104" s="15">
        <f>C105</f>
        <v>1715471</v>
      </c>
      <c r="D104" s="16">
        <f>D105</f>
        <v>0</v>
      </c>
      <c r="E104" s="16">
        <f>E105</f>
        <v>1715471</v>
      </c>
      <c r="F104" s="16">
        <f>F105</f>
        <v>1715471</v>
      </c>
      <c r="G104" s="7"/>
      <c r="H104" s="7"/>
      <c r="I104" s="7"/>
      <c r="J104" s="7"/>
      <c r="K104" s="7"/>
      <c r="IJ104" s="7"/>
      <c r="IK104" s="7"/>
      <c r="IL104" s="7"/>
      <c r="IM104" s="7"/>
      <c r="IN104" s="7"/>
      <c r="IO104" s="7"/>
      <c r="IP104" s="7"/>
      <c r="IQ104" s="7"/>
      <c r="IR104" s="7"/>
    </row>
    <row r="105" spans="1:252" s="8" customFormat="1" ht="15.75">
      <c r="A105" s="21"/>
      <c r="B105" s="14" t="s">
        <v>39</v>
      </c>
      <c r="C105" s="15">
        <f t="shared" si="1"/>
        <v>1715471</v>
      </c>
      <c r="D105" s="16"/>
      <c r="E105" s="26">
        <v>1715471</v>
      </c>
      <c r="F105" s="26">
        <v>1715471</v>
      </c>
      <c r="G105" s="7"/>
      <c r="H105" s="7"/>
      <c r="I105" s="7"/>
      <c r="J105" s="7"/>
      <c r="K105" s="7"/>
      <c r="IJ105" s="7"/>
      <c r="IK105" s="7"/>
      <c r="IL105" s="7"/>
      <c r="IM105" s="7"/>
      <c r="IN105" s="7"/>
      <c r="IO105" s="7"/>
      <c r="IP105" s="7"/>
      <c r="IQ105" s="7"/>
      <c r="IR105" s="7"/>
    </row>
    <row r="106" spans="1:252" s="8" customFormat="1" ht="84" customHeight="1">
      <c r="A106" s="21">
        <v>41052600</v>
      </c>
      <c r="B106" s="14" t="s">
        <v>53</v>
      </c>
      <c r="C106" s="15">
        <f t="shared" si="1"/>
        <v>5000000</v>
      </c>
      <c r="D106" s="16"/>
      <c r="E106" s="23">
        <f>150000+4850000</f>
        <v>5000000</v>
      </c>
      <c r="F106" s="23"/>
      <c r="G106" s="7"/>
      <c r="H106" s="7"/>
      <c r="I106" s="7"/>
      <c r="J106" s="7"/>
      <c r="K106" s="7"/>
      <c r="IJ106" s="7"/>
      <c r="IK106" s="7"/>
      <c r="IL106" s="7"/>
      <c r="IM106" s="7"/>
      <c r="IN106" s="7"/>
      <c r="IO106" s="7"/>
      <c r="IP106" s="7"/>
      <c r="IQ106" s="7"/>
      <c r="IR106" s="7"/>
    </row>
    <row r="107" spans="1:252" s="8" customFormat="1" ht="37.5" customHeight="1">
      <c r="A107" s="21">
        <v>41053600</v>
      </c>
      <c r="B107" s="14" t="s">
        <v>47</v>
      </c>
      <c r="C107" s="15">
        <f t="shared" si="1"/>
        <v>371478</v>
      </c>
      <c r="D107" s="16"/>
      <c r="E107" s="23">
        <f>298000+73478</f>
        <v>371478</v>
      </c>
      <c r="F107" s="23"/>
      <c r="G107" s="7"/>
      <c r="H107" s="7"/>
      <c r="I107" s="7"/>
      <c r="J107" s="7"/>
      <c r="K107" s="7"/>
      <c r="IJ107" s="7"/>
      <c r="IK107" s="7"/>
      <c r="IL107" s="7"/>
      <c r="IM107" s="7"/>
      <c r="IN107" s="7"/>
      <c r="IO107" s="7"/>
      <c r="IP107" s="7"/>
      <c r="IQ107" s="7"/>
      <c r="IR107" s="7"/>
    </row>
    <row r="108" spans="1:252" s="8" customFormat="1" ht="30" hidden="1">
      <c r="A108" s="42">
        <v>41053700</v>
      </c>
      <c r="B108" s="35" t="s">
        <v>55</v>
      </c>
      <c r="C108" s="15">
        <f t="shared" si="1"/>
        <v>0</v>
      </c>
      <c r="D108" s="16"/>
      <c r="E108" s="23">
        <f>1000000-1000000</f>
        <v>0</v>
      </c>
      <c r="F108" s="23">
        <f>1000000-1000000</f>
        <v>0</v>
      </c>
      <c r="G108" s="7"/>
      <c r="H108" s="7"/>
      <c r="I108" s="7"/>
      <c r="J108" s="7"/>
      <c r="K108" s="7"/>
      <c r="IJ108" s="7"/>
      <c r="IK108" s="7"/>
      <c r="IL108" s="7"/>
      <c r="IM108" s="7"/>
      <c r="IN108" s="7"/>
      <c r="IO108" s="7"/>
      <c r="IP108" s="7"/>
      <c r="IQ108" s="7"/>
      <c r="IR108" s="7"/>
    </row>
    <row r="109" spans="1:252" s="8" customFormat="1" ht="24" customHeight="1">
      <c r="A109" s="21">
        <v>41053900</v>
      </c>
      <c r="B109" s="14" t="s">
        <v>43</v>
      </c>
      <c r="C109" s="16">
        <f t="shared" si="1"/>
        <v>3732083</v>
      </c>
      <c r="D109" s="16">
        <f>D110+D111+D113</f>
        <v>3232083</v>
      </c>
      <c r="E109" s="24">
        <f>E110+E111</f>
        <v>500000</v>
      </c>
      <c r="F109" s="24">
        <f>F110+F111</f>
        <v>500000</v>
      </c>
      <c r="G109" s="7"/>
      <c r="H109" s="7"/>
      <c r="I109" s="7"/>
      <c r="J109" s="7"/>
      <c r="K109" s="7"/>
      <c r="IJ109" s="7"/>
      <c r="IK109" s="7"/>
      <c r="IL109" s="7"/>
      <c r="IM109" s="7"/>
      <c r="IN109" s="7"/>
      <c r="IO109" s="7"/>
      <c r="IP109" s="7"/>
      <c r="IQ109" s="7"/>
      <c r="IR109" s="7"/>
    </row>
    <row r="110" spans="1:252" s="8" customFormat="1" ht="15.75">
      <c r="A110" s="21"/>
      <c r="B110" s="50" t="s">
        <v>39</v>
      </c>
      <c r="C110" s="16">
        <f t="shared" si="1"/>
        <v>2689626</v>
      </c>
      <c r="D110" s="16">
        <f>878560+471828-100000+990000+7638-58400</f>
        <v>2189626</v>
      </c>
      <c r="E110" s="48">
        <v>500000</v>
      </c>
      <c r="F110" s="48">
        <v>500000</v>
      </c>
      <c r="G110" s="7"/>
      <c r="H110" s="7"/>
      <c r="I110" s="7"/>
      <c r="J110" s="7"/>
      <c r="K110" s="7"/>
      <c r="IJ110" s="7"/>
      <c r="IK110" s="7"/>
      <c r="IL110" s="7"/>
      <c r="IM110" s="7"/>
      <c r="IN110" s="7"/>
      <c r="IO110" s="7"/>
      <c r="IP110" s="7"/>
      <c r="IQ110" s="7"/>
      <c r="IR110" s="7"/>
    </row>
    <row r="111" spans="1:252" s="8" customFormat="1" ht="15.75">
      <c r="A111" s="21"/>
      <c r="B111" s="50" t="s">
        <v>108</v>
      </c>
      <c r="C111" s="16">
        <f t="shared" si="1"/>
        <v>980700</v>
      </c>
      <c r="D111" s="16">
        <f>500000+100000+2300+278400+100000</f>
        <v>980700</v>
      </c>
      <c r="E111" s="49"/>
      <c r="F111" s="49"/>
      <c r="G111" s="7"/>
      <c r="H111" s="7"/>
      <c r="I111" s="7"/>
      <c r="J111" s="7"/>
      <c r="K111" s="7"/>
      <c r="IJ111" s="7"/>
      <c r="IK111" s="7"/>
      <c r="IL111" s="7"/>
      <c r="IM111" s="7"/>
      <c r="IN111" s="7"/>
      <c r="IO111" s="7"/>
      <c r="IP111" s="7"/>
      <c r="IQ111" s="7"/>
      <c r="IR111" s="7"/>
    </row>
    <row r="112" spans="1:252" s="8" customFormat="1" ht="15.75" hidden="1">
      <c r="A112" s="42">
        <v>41054800</v>
      </c>
      <c r="B112" s="50" t="s">
        <v>108</v>
      </c>
      <c r="C112" s="16">
        <f t="shared" si="1"/>
        <v>0</v>
      </c>
      <c r="D112" s="16"/>
      <c r="E112" s="23"/>
      <c r="F112" s="23"/>
      <c r="G112" s="7"/>
      <c r="H112" s="7"/>
      <c r="I112" s="7"/>
      <c r="J112" s="7"/>
      <c r="K112" s="7"/>
      <c r="IJ112" s="7"/>
      <c r="IK112" s="7"/>
      <c r="IL112" s="7"/>
      <c r="IM112" s="7"/>
      <c r="IN112" s="7"/>
      <c r="IO112" s="7"/>
      <c r="IP112" s="7"/>
      <c r="IQ112" s="7"/>
      <c r="IR112" s="7"/>
    </row>
    <row r="113" spans="1:252" s="8" customFormat="1" ht="15.75">
      <c r="A113" s="21"/>
      <c r="B113" s="50" t="s">
        <v>111</v>
      </c>
      <c r="C113" s="16">
        <f t="shared" si="1"/>
        <v>61757</v>
      </c>
      <c r="D113" s="16">
        <v>61757</v>
      </c>
      <c r="E113" s="23"/>
      <c r="F113" s="23"/>
      <c r="G113" s="7"/>
      <c r="H113" s="7"/>
      <c r="I113" s="7"/>
      <c r="J113" s="7"/>
      <c r="K113" s="7"/>
      <c r="IJ113" s="7"/>
      <c r="IK113" s="7"/>
      <c r="IL113" s="7"/>
      <c r="IM113" s="7"/>
      <c r="IN113" s="7"/>
      <c r="IO113" s="7"/>
      <c r="IP113" s="7"/>
      <c r="IQ113" s="7"/>
      <c r="IR113" s="7"/>
    </row>
    <row r="114" spans="1:252" s="8" customFormat="1" ht="60">
      <c r="A114" s="21">
        <v>41054000</v>
      </c>
      <c r="B114" s="14" t="s">
        <v>54</v>
      </c>
      <c r="C114" s="15">
        <f t="shared" si="1"/>
        <v>127686</v>
      </c>
      <c r="D114" s="16"/>
      <c r="E114" s="23">
        <v>127686</v>
      </c>
      <c r="F114" s="23"/>
      <c r="G114" s="7"/>
      <c r="H114" s="7"/>
      <c r="I114" s="7"/>
      <c r="J114" s="7"/>
      <c r="K114" s="7"/>
      <c r="IJ114" s="7"/>
      <c r="IK114" s="7"/>
      <c r="IL114" s="7"/>
      <c r="IM114" s="7"/>
      <c r="IN114" s="7"/>
      <c r="IO114" s="7"/>
      <c r="IP114" s="7"/>
      <c r="IQ114" s="7"/>
      <c r="IR114" s="7"/>
    </row>
    <row r="115" spans="1:252" s="8" customFormat="1" ht="45">
      <c r="A115" s="21">
        <v>41055000</v>
      </c>
      <c r="B115" s="14" t="s">
        <v>56</v>
      </c>
      <c r="C115" s="15">
        <f t="shared" si="1"/>
        <v>1456346</v>
      </c>
      <c r="D115" s="16">
        <f>1166090-183072+473328</f>
        <v>1456346</v>
      </c>
      <c r="E115" s="23"/>
      <c r="F115" s="23"/>
      <c r="G115" s="7"/>
      <c r="H115" s="7"/>
      <c r="I115" s="7"/>
      <c r="J115" s="7"/>
      <c r="K115" s="7"/>
      <c r="IJ115" s="7"/>
      <c r="IK115" s="7"/>
      <c r="IL115" s="7"/>
      <c r="IM115" s="7"/>
      <c r="IN115" s="7"/>
      <c r="IO115" s="7"/>
      <c r="IP115" s="7"/>
      <c r="IQ115" s="7"/>
      <c r="IR115" s="7"/>
    </row>
    <row r="116" spans="1:252" s="8" customFormat="1" ht="31.5" customHeight="1">
      <c r="A116" s="6" t="s">
        <v>12</v>
      </c>
      <c r="B116" s="19" t="s">
        <v>13</v>
      </c>
      <c r="C116" s="17">
        <f t="shared" si="1"/>
        <v>324254538</v>
      </c>
      <c r="D116" s="17">
        <f>D81+D82</f>
        <v>310278350</v>
      </c>
      <c r="E116" s="17">
        <f>E81+E82</f>
        <v>13976188</v>
      </c>
      <c r="F116" s="18">
        <f>F81+F82</f>
        <v>5050984</v>
      </c>
      <c r="G116" s="7"/>
      <c r="H116" s="54"/>
      <c r="I116" s="7"/>
      <c r="J116" s="7"/>
      <c r="K116" s="7"/>
      <c r="IJ116" s="7"/>
      <c r="IK116" s="7"/>
      <c r="IL116" s="7"/>
      <c r="IM116" s="7"/>
      <c r="IN116" s="7"/>
      <c r="IO116" s="7"/>
      <c r="IP116" s="7"/>
      <c r="IQ116" s="7"/>
      <c r="IR116" s="7"/>
    </row>
    <row r="117" spans="1:252" s="10" customFormat="1" ht="93" customHeight="1">
      <c r="A117" s="63" t="s">
        <v>114</v>
      </c>
      <c r="B117" s="63"/>
      <c r="C117" s="63"/>
      <c r="D117" s="63"/>
      <c r="E117" s="63"/>
      <c r="F117" s="63"/>
      <c r="G117" s="9"/>
      <c r="H117" s="51"/>
      <c r="I117" s="9"/>
      <c r="J117" s="9"/>
      <c r="K117" s="9"/>
      <c r="IJ117" s="9"/>
      <c r="IK117" s="9"/>
      <c r="IL117" s="9"/>
      <c r="IM117" s="9"/>
      <c r="IN117" s="9"/>
      <c r="IO117" s="9"/>
      <c r="IP117" s="9"/>
      <c r="IQ117" s="9"/>
      <c r="IR117" s="9"/>
    </row>
    <row r="118" spans="1:6" ht="93" customHeight="1">
      <c r="A118" s="64" t="s">
        <v>115</v>
      </c>
      <c r="B118" s="64"/>
      <c r="C118" s="64"/>
      <c r="D118" s="64"/>
      <c r="E118" s="64"/>
      <c r="F118" s="64"/>
    </row>
    <row r="119" ht="12.75">
      <c r="A119" s="22"/>
    </row>
    <row r="120" spans="1:6" ht="18.75">
      <c r="A120" s="56"/>
      <c r="B120" s="56"/>
      <c r="C120" s="33"/>
      <c r="D120" s="33"/>
      <c r="E120" s="33"/>
      <c r="F120" s="33">
        <f>F116-F112</f>
        <v>5050984</v>
      </c>
    </row>
    <row r="121" spans="1:5" ht="22.5">
      <c r="A121" s="11"/>
      <c r="C121" s="12"/>
      <c r="D121" s="47"/>
      <c r="E121" s="12"/>
    </row>
    <row r="122" ht="12.75">
      <c r="D122" s="47"/>
    </row>
  </sheetData>
  <sheetProtection/>
  <mergeCells count="12">
    <mergeCell ref="A117:F117"/>
    <mergeCell ref="A118:F118"/>
    <mergeCell ref="A120:B120"/>
    <mergeCell ref="C1:F1"/>
    <mergeCell ref="D2:F2"/>
    <mergeCell ref="A3:F3"/>
    <mergeCell ref="A4:B4"/>
    <mergeCell ref="A6:A7"/>
    <mergeCell ref="B6:B7"/>
    <mergeCell ref="C6:C7"/>
    <mergeCell ref="D6:D7"/>
    <mergeCell ref="E6:F6"/>
  </mergeCells>
  <printOptions horizontalCentered="1"/>
  <pageMargins left="0.7874015748031497" right="0.1968503937007874" top="0.1968503937007874" bottom="0.1968503937007874" header="0.31496062992125984" footer="0.31496062992125984"/>
  <pageSetup fitToHeight="3"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2021-12-03T17:34:13Z</cp:lastPrinted>
  <dcterms:created xsi:type="dcterms:W3CDTF">2018-12-05T13:19:20Z</dcterms:created>
  <dcterms:modified xsi:type="dcterms:W3CDTF">2021-12-03T17:34:16Z</dcterms:modified>
  <cp:category/>
  <cp:version/>
  <cp:contentType/>
  <cp:contentStatus/>
</cp:coreProperties>
</file>